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" windowWidth="9890" windowHeight="5400" tabRatio="950"/>
  </bookViews>
  <sheets>
    <sheet name="Summary Statistics KPI 0" sheetId="6" r:id="rId1"/>
    <sheet name="Screening uptake KPIs 1-7" sheetId="5" r:id="rId2"/>
    <sheet name="Screening performance KPIs 8-9" sheetId="4" r:id="rId3"/>
    <sheet name="Screening outcomes KPIs 10-13" sheetId="3" r:id="rId4"/>
    <sheet name="Ophtalmology perf KPIs 14-17" sheetId="2" r:id="rId5"/>
    <sheet name="Data Sheet" sheetId="7" r:id="rId6"/>
    <sheet name="Funnel Chart KPI 1" sheetId="8" r:id="rId7"/>
    <sheet name="Funnel Chart KPI 2" sheetId="9" r:id="rId8"/>
    <sheet name="Funnel Chart KPI 4" sheetId="10" r:id="rId9"/>
    <sheet name="Funnel Chart KPI 7A" sheetId="12" r:id="rId10"/>
    <sheet name="Funnel Chart KPI 7B" sheetId="13" r:id="rId11"/>
    <sheet name="Funnel Chart KPI 9" sheetId="11" r:id="rId12"/>
    <sheet name="Funnel Chart KPI 13" sheetId="14" r:id="rId13"/>
  </sheets>
  <externalReferences>
    <externalReference r:id="rId14"/>
  </externalReferences>
  <definedNames>
    <definedName name="_xlnm._FilterDatabase" localSheetId="4" hidden="1">'Ophtalmology perf KPIs 14-17'!#REF!</definedName>
    <definedName name="_xlnm.Print_Area" localSheetId="4">'Ophtalmology perf KPIs 14-17'!$A$1:$V$17</definedName>
    <definedName name="_xlnm.Print_Area" localSheetId="3">'Screening outcomes KPIs 10-13'!$A$1:$Q$17</definedName>
    <definedName name="_xlnm.Print_Area" localSheetId="2">'Screening performance KPIs 8-9'!$A$1:$U$18</definedName>
    <definedName name="_xlnm.Print_Area" localSheetId="1">'Screening uptake KPIs 1-7'!$A$1:$AE$18</definedName>
    <definedName name="_xlnm.Print_Area" localSheetId="0">'Summary Statistics KPI 0'!$A$1:$N$50</definedName>
  </definedNames>
  <calcPr calcId="145621"/>
</workbook>
</file>

<file path=xl/calcChain.xml><?xml version="1.0" encoding="utf-8"?>
<calcChain xmlns="http://schemas.openxmlformats.org/spreadsheetml/2006/main">
  <c r="D18" i="8" l="1"/>
  <c r="D17" i="8"/>
  <c r="D16" i="8"/>
  <c r="D15" i="8"/>
  <c r="D14" i="8"/>
  <c r="D13" i="8"/>
  <c r="D12" i="8"/>
  <c r="D11" i="8"/>
  <c r="D10" i="8"/>
  <c r="D9" i="8"/>
  <c r="D8" i="8"/>
  <c r="D7" i="8"/>
  <c r="D19" i="8"/>
  <c r="D6" i="8"/>
  <c r="D5" i="8"/>
  <c r="F17" i="14" l="1"/>
  <c r="H17" i="14" s="1"/>
  <c r="L17" i="14" s="1"/>
  <c r="J16" i="14"/>
  <c r="F15" i="14"/>
  <c r="G15" i="14" s="1"/>
  <c r="K15" i="14" s="1"/>
  <c r="F12" i="14"/>
  <c r="J11" i="14"/>
  <c r="F7" i="14"/>
  <c r="G7" i="14" s="1"/>
  <c r="K7" i="14" s="1"/>
  <c r="J6" i="14"/>
  <c r="F18" i="14"/>
  <c r="H18" i="14" s="1"/>
  <c r="L18" i="14" s="1"/>
  <c r="J13" i="14"/>
  <c r="J12" i="14"/>
  <c r="F9" i="14"/>
  <c r="H9" i="14" s="1"/>
  <c r="L9" i="14" s="1"/>
  <c r="F5" i="14"/>
  <c r="H5" i="14" s="1"/>
  <c r="L5" i="14" s="1"/>
  <c r="F10" i="14"/>
  <c r="G10" i="14" s="1"/>
  <c r="K10" i="14" s="1"/>
  <c r="D19" i="14"/>
  <c r="E14" i="14" s="1"/>
  <c r="D7" i="14"/>
  <c r="D12" i="14"/>
  <c r="F16" i="14"/>
  <c r="H16" i="14" s="1"/>
  <c r="L16" i="14" s="1"/>
  <c r="D5" i="14"/>
  <c r="J15" i="14"/>
  <c r="D6" i="14"/>
  <c r="D17" i="14"/>
  <c r="D16" i="14"/>
  <c r="I12" i="14" s="1"/>
  <c r="F11" i="14"/>
  <c r="G11" i="14" s="1"/>
  <c r="K11" i="14" s="1"/>
  <c r="D10" i="14"/>
  <c r="J10" i="14"/>
  <c r="D18" i="14"/>
  <c r="D15" i="14"/>
  <c r="D11" i="14"/>
  <c r="D13" i="14"/>
  <c r="F6" i="14"/>
  <c r="G6" i="14" s="1"/>
  <c r="K6" i="14" s="1"/>
  <c r="D9" i="14"/>
  <c r="I6" i="14" s="1"/>
  <c r="D8" i="14"/>
  <c r="D14" i="14"/>
  <c r="I14" i="14" s="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I10" i="14" l="1"/>
  <c r="I8" i="14"/>
  <c r="I17" i="14"/>
  <c r="I16" i="14"/>
  <c r="I9" i="14"/>
  <c r="I18" i="14"/>
  <c r="I5" i="14"/>
  <c r="I11" i="14"/>
  <c r="I15" i="14"/>
  <c r="I7" i="14"/>
  <c r="I13" i="14"/>
  <c r="F8" i="14"/>
  <c r="H8" i="14" s="1"/>
  <c r="L8" i="14" s="1"/>
  <c r="G16" i="14"/>
  <c r="K16" i="14" s="1"/>
  <c r="J7" i="14"/>
  <c r="J9" i="14"/>
  <c r="G5" i="14"/>
  <c r="K5" i="14" s="1"/>
  <c r="G18" i="14"/>
  <c r="K18" i="14" s="1"/>
  <c r="G17" i="14"/>
  <c r="K17" i="14" s="1"/>
  <c r="J17" i="14"/>
  <c r="J8" i="14"/>
  <c r="G12" i="14"/>
  <c r="K12" i="14" s="1"/>
  <c r="H12" i="14"/>
  <c r="L12" i="14" s="1"/>
  <c r="J5" i="14"/>
  <c r="G9" i="14"/>
  <c r="K9" i="14" s="1"/>
  <c r="H11" i="14"/>
  <c r="L11" i="14" s="1"/>
  <c r="F13" i="14"/>
  <c r="H7" i="14"/>
  <c r="L7" i="14" s="1"/>
  <c r="J18" i="14"/>
  <c r="J14" i="14"/>
  <c r="F14" i="14"/>
  <c r="H14" i="14" s="1"/>
  <c r="L14" i="14" s="1"/>
  <c r="H6" i="14"/>
  <c r="L6" i="14" s="1"/>
  <c r="H10" i="14"/>
  <c r="L10" i="14" s="1"/>
  <c r="H15" i="14"/>
  <c r="L15" i="14" s="1"/>
  <c r="F18" i="9"/>
  <c r="F12" i="9"/>
  <c r="D5" i="9"/>
  <c r="I5" i="9" s="1"/>
  <c r="D11" i="9"/>
  <c r="I11" i="9" s="1"/>
  <c r="D12" i="9"/>
  <c r="I12" i="9" s="1"/>
  <c r="D19" i="13"/>
  <c r="E18" i="13" s="1"/>
  <c r="D7" i="13"/>
  <c r="D11" i="13"/>
  <c r="D5" i="13"/>
  <c r="D6" i="13"/>
  <c r="D17" i="13"/>
  <c r="D16" i="13"/>
  <c r="I16" i="13" s="1"/>
  <c r="D10" i="13"/>
  <c r="D18" i="13"/>
  <c r="D13" i="13"/>
  <c r="D15" i="13"/>
  <c r="I7" i="13"/>
  <c r="D14" i="13"/>
  <c r="D8" i="13"/>
  <c r="D9" i="13"/>
  <c r="D12" i="13"/>
  <c r="I12" i="13" s="1"/>
  <c r="D19" i="12"/>
  <c r="E5" i="12" s="1"/>
  <c r="D7" i="12"/>
  <c r="I7" i="12" s="1"/>
  <c r="D12" i="12"/>
  <c r="I12" i="12" s="1"/>
  <c r="D5" i="12"/>
  <c r="I5" i="12" s="1"/>
  <c r="D6" i="12"/>
  <c r="I6" i="12" s="1"/>
  <c r="D17" i="12"/>
  <c r="I17" i="12" s="1"/>
  <c r="D16" i="12"/>
  <c r="I16" i="12" s="1"/>
  <c r="D10" i="12"/>
  <c r="I10" i="12" s="1"/>
  <c r="D18" i="12"/>
  <c r="I18" i="12" s="1"/>
  <c r="D15" i="12"/>
  <c r="I15" i="12" s="1"/>
  <c r="D11" i="12"/>
  <c r="I11" i="12" s="1"/>
  <c r="D13" i="12"/>
  <c r="I13" i="12" s="1"/>
  <c r="D9" i="12"/>
  <c r="I9" i="12" s="1"/>
  <c r="D8" i="12"/>
  <c r="I8" i="12" s="1"/>
  <c r="D14" i="12"/>
  <c r="I14" i="12" s="1"/>
  <c r="F5" i="11"/>
  <c r="I7" i="11"/>
  <c r="I13" i="11"/>
  <c r="I5" i="11"/>
  <c r="I6" i="11"/>
  <c r="I17" i="11"/>
  <c r="I16" i="11"/>
  <c r="I10" i="11"/>
  <c r="I18" i="11"/>
  <c r="I15" i="11"/>
  <c r="I11" i="11"/>
  <c r="I12" i="11"/>
  <c r="I9" i="11"/>
  <c r="I8" i="11"/>
  <c r="I14" i="11"/>
  <c r="D19" i="10"/>
  <c r="D7" i="10"/>
  <c r="I7" i="10" s="1"/>
  <c r="D13" i="10"/>
  <c r="I13" i="10" s="1"/>
  <c r="D5" i="10"/>
  <c r="I5" i="10" s="1"/>
  <c r="D6" i="10"/>
  <c r="I6" i="10" s="1"/>
  <c r="D17" i="10"/>
  <c r="I17" i="10" s="1"/>
  <c r="D16" i="10"/>
  <c r="I16" i="10" s="1"/>
  <c r="D11" i="10"/>
  <c r="I11" i="10" s="1"/>
  <c r="D18" i="10"/>
  <c r="I18" i="10" s="1"/>
  <c r="D15" i="10"/>
  <c r="I15" i="10" s="1"/>
  <c r="D10" i="10"/>
  <c r="I10" i="10" s="1"/>
  <c r="D12" i="10"/>
  <c r="I12" i="10" s="1"/>
  <c r="D9" i="10"/>
  <c r="I9" i="10" s="1"/>
  <c r="D8" i="10"/>
  <c r="I8" i="10" s="1"/>
  <c r="D14" i="10"/>
  <c r="I14" i="10" s="1"/>
  <c r="D19" i="9"/>
  <c r="E5" i="9" s="1"/>
  <c r="D7" i="9"/>
  <c r="I7" i="9" s="1"/>
  <c r="D13" i="9"/>
  <c r="I13" i="9" s="1"/>
  <c r="D6" i="9"/>
  <c r="I6" i="9" s="1"/>
  <c r="F17" i="9"/>
  <c r="G17" i="9" s="1"/>
  <c r="K17" i="9" s="1"/>
  <c r="D17" i="9"/>
  <c r="I17" i="9" s="1"/>
  <c r="D16" i="9"/>
  <c r="I16" i="9" s="1"/>
  <c r="D18" i="9"/>
  <c r="I18" i="9" s="1"/>
  <c r="D15" i="9"/>
  <c r="I15" i="9" s="1"/>
  <c r="D10" i="9"/>
  <c r="I10" i="9" s="1"/>
  <c r="D9" i="9"/>
  <c r="I9" i="9" s="1"/>
  <c r="F8" i="9"/>
  <c r="G8" i="9" s="1"/>
  <c r="K8" i="9" s="1"/>
  <c r="D8" i="9"/>
  <c r="I8" i="9" s="1"/>
  <c r="D14" i="9"/>
  <c r="I14" i="9" s="1"/>
  <c r="I18" i="8"/>
  <c r="I17" i="8"/>
  <c r="J16" i="8"/>
  <c r="I16" i="8"/>
  <c r="I15" i="8"/>
  <c r="I12" i="8"/>
  <c r="J11" i="8"/>
  <c r="I11" i="8"/>
  <c r="I10" i="8"/>
  <c r="I9" i="8"/>
  <c r="I8" i="8"/>
  <c r="I7" i="8"/>
  <c r="I6" i="8"/>
  <c r="I5" i="8"/>
  <c r="I14" i="8"/>
  <c r="I13" i="8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4" i="3"/>
  <c r="O3" i="3"/>
  <c r="Q17" i="4"/>
  <c r="U16" i="2"/>
  <c r="U15" i="2"/>
  <c r="U14" i="2"/>
  <c r="U13" i="2"/>
  <c r="U12" i="2"/>
  <c r="U11" i="2"/>
  <c r="U10" i="2"/>
  <c r="U9" i="2"/>
  <c r="U8" i="2"/>
  <c r="U7" i="2"/>
  <c r="U6" i="2"/>
  <c r="U5" i="2"/>
  <c r="T5" i="2"/>
  <c r="T6" i="2"/>
  <c r="T7" i="2"/>
  <c r="T8" i="2"/>
  <c r="T9" i="2"/>
  <c r="T10" i="2"/>
  <c r="T11" i="2"/>
  <c r="T12" i="2"/>
  <c r="T13" i="2"/>
  <c r="T14" i="2"/>
  <c r="T15" i="2"/>
  <c r="T16" i="2"/>
  <c r="R5" i="2"/>
  <c r="R6" i="2"/>
  <c r="R7" i="2"/>
  <c r="R8" i="2"/>
  <c r="R9" i="2"/>
  <c r="R10" i="2"/>
  <c r="R11" i="2"/>
  <c r="R12" i="2"/>
  <c r="R13" i="2"/>
  <c r="R14" i="2"/>
  <c r="R15" i="2"/>
  <c r="R16" i="2"/>
  <c r="Q5" i="2"/>
  <c r="Q6" i="2"/>
  <c r="Q7" i="2"/>
  <c r="Q8" i="2"/>
  <c r="Q9" i="2"/>
  <c r="Q10" i="2"/>
  <c r="Q11" i="2"/>
  <c r="Q12" i="2"/>
  <c r="Q13" i="2"/>
  <c r="Q14" i="2"/>
  <c r="Q15" i="2"/>
  <c r="Q16" i="2"/>
  <c r="O5" i="2"/>
  <c r="O6" i="2"/>
  <c r="O7" i="2"/>
  <c r="O8" i="2"/>
  <c r="O9" i="2"/>
  <c r="O10" i="2"/>
  <c r="O11" i="2"/>
  <c r="O12" i="2"/>
  <c r="O13" i="2"/>
  <c r="O14" i="2"/>
  <c r="O15" i="2"/>
  <c r="O16" i="2"/>
  <c r="N5" i="2"/>
  <c r="N6" i="2"/>
  <c r="N7" i="2"/>
  <c r="N8" i="2"/>
  <c r="N9" i="2"/>
  <c r="N10" i="2"/>
  <c r="N11" i="2"/>
  <c r="N12" i="2"/>
  <c r="N13" i="2"/>
  <c r="N14" i="2"/>
  <c r="N15" i="2"/>
  <c r="N16" i="2"/>
  <c r="M5" i="2"/>
  <c r="M6" i="2"/>
  <c r="M7" i="2"/>
  <c r="M8" i="2"/>
  <c r="M9" i="2"/>
  <c r="M10" i="2"/>
  <c r="M11" i="2"/>
  <c r="M12" i="2"/>
  <c r="M13" i="2"/>
  <c r="M14" i="2"/>
  <c r="M15" i="2"/>
  <c r="M16" i="2"/>
  <c r="K5" i="2"/>
  <c r="K6" i="2"/>
  <c r="L6" i="2" s="1"/>
  <c r="K7" i="2"/>
  <c r="K8" i="2"/>
  <c r="L8" i="2" s="1"/>
  <c r="K9" i="2"/>
  <c r="L9" i="2" s="1"/>
  <c r="K10" i="2"/>
  <c r="L10" i="2" s="1"/>
  <c r="K11" i="2"/>
  <c r="L11" i="2" s="1"/>
  <c r="K12" i="2"/>
  <c r="K13" i="2"/>
  <c r="L13" i="2" s="1"/>
  <c r="K14" i="2"/>
  <c r="L14" i="2" s="1"/>
  <c r="K15" i="2"/>
  <c r="L15" i="2" s="1"/>
  <c r="K16" i="2"/>
  <c r="L16" i="2" s="1"/>
  <c r="I5" i="2"/>
  <c r="I6" i="2"/>
  <c r="I7" i="2"/>
  <c r="I8" i="2"/>
  <c r="I9" i="2"/>
  <c r="I10" i="2"/>
  <c r="I11" i="2"/>
  <c r="I12" i="2"/>
  <c r="I13" i="2"/>
  <c r="I14" i="2"/>
  <c r="I15" i="2"/>
  <c r="I16" i="2"/>
  <c r="G5" i="2"/>
  <c r="G6" i="2"/>
  <c r="G7" i="2"/>
  <c r="G8" i="2"/>
  <c r="G9" i="2"/>
  <c r="G10" i="2"/>
  <c r="G11" i="2"/>
  <c r="G12" i="2"/>
  <c r="G13" i="2"/>
  <c r="G14" i="2"/>
  <c r="G15" i="2"/>
  <c r="G16" i="2"/>
  <c r="P5" i="3"/>
  <c r="P6" i="3"/>
  <c r="P7" i="3"/>
  <c r="P8" i="3"/>
  <c r="P9" i="3"/>
  <c r="P10" i="3"/>
  <c r="P11" i="3"/>
  <c r="P12" i="3"/>
  <c r="P13" i="3"/>
  <c r="P14" i="3"/>
  <c r="P15" i="3"/>
  <c r="P16" i="3"/>
  <c r="N5" i="3"/>
  <c r="N6" i="3"/>
  <c r="N7" i="3"/>
  <c r="N8" i="3"/>
  <c r="N9" i="3"/>
  <c r="N10" i="3"/>
  <c r="N11" i="3"/>
  <c r="N12" i="3"/>
  <c r="N13" i="3"/>
  <c r="N14" i="3"/>
  <c r="N15" i="3"/>
  <c r="N16" i="3"/>
  <c r="M5" i="3"/>
  <c r="M6" i="3"/>
  <c r="M7" i="3"/>
  <c r="M8" i="3"/>
  <c r="M9" i="3"/>
  <c r="M10" i="3"/>
  <c r="M11" i="3"/>
  <c r="M12" i="3"/>
  <c r="M13" i="3"/>
  <c r="M14" i="3"/>
  <c r="M15" i="3"/>
  <c r="M16" i="3"/>
  <c r="K5" i="3"/>
  <c r="K6" i="3"/>
  <c r="K7" i="3"/>
  <c r="K8" i="3"/>
  <c r="K9" i="3"/>
  <c r="K10" i="3"/>
  <c r="K11" i="3"/>
  <c r="K12" i="3"/>
  <c r="K13" i="3"/>
  <c r="K14" i="3"/>
  <c r="K15" i="3"/>
  <c r="K16" i="3"/>
  <c r="I5" i="3"/>
  <c r="I6" i="3"/>
  <c r="I7" i="3"/>
  <c r="I8" i="3"/>
  <c r="I9" i="3"/>
  <c r="I10" i="3"/>
  <c r="I11" i="3"/>
  <c r="I12" i="3"/>
  <c r="I13" i="3"/>
  <c r="I14" i="3"/>
  <c r="I15" i="3"/>
  <c r="I16" i="3"/>
  <c r="G5" i="3"/>
  <c r="G6" i="3"/>
  <c r="G7" i="3"/>
  <c r="G8" i="3"/>
  <c r="G9" i="3"/>
  <c r="G10" i="3"/>
  <c r="G11" i="3"/>
  <c r="G12" i="3"/>
  <c r="G13" i="3"/>
  <c r="G14" i="3"/>
  <c r="G15" i="3"/>
  <c r="G16" i="3"/>
  <c r="U6" i="4"/>
  <c r="U7" i="4"/>
  <c r="U8" i="4"/>
  <c r="U9" i="4"/>
  <c r="U10" i="4"/>
  <c r="U11" i="4"/>
  <c r="U12" i="4"/>
  <c r="U13" i="4"/>
  <c r="U14" i="4"/>
  <c r="U15" i="4"/>
  <c r="U16" i="4"/>
  <c r="U17" i="4"/>
  <c r="T17" i="4"/>
  <c r="T16" i="4"/>
  <c r="T15" i="4"/>
  <c r="T14" i="4"/>
  <c r="T13" i="4"/>
  <c r="T12" i="4"/>
  <c r="T11" i="4"/>
  <c r="T10" i="4"/>
  <c r="T9" i="4"/>
  <c r="T8" i="4"/>
  <c r="T7" i="4"/>
  <c r="T6" i="4"/>
  <c r="S6" i="4"/>
  <c r="S7" i="4"/>
  <c r="S8" i="4"/>
  <c r="S9" i="4"/>
  <c r="S10" i="4"/>
  <c r="S11" i="4"/>
  <c r="S12" i="4"/>
  <c r="S13" i="4"/>
  <c r="S14" i="4"/>
  <c r="S15" i="4"/>
  <c r="S16" i="4"/>
  <c r="S17" i="4"/>
  <c r="R17" i="4"/>
  <c r="R6" i="4"/>
  <c r="R7" i="4"/>
  <c r="R8" i="4"/>
  <c r="R9" i="4"/>
  <c r="R10" i="4"/>
  <c r="R11" i="4"/>
  <c r="R12" i="4"/>
  <c r="R13" i="4"/>
  <c r="R14" i="4"/>
  <c r="R15" i="4"/>
  <c r="R16" i="4"/>
  <c r="Q6" i="4"/>
  <c r="Q7" i="4"/>
  <c r="Q8" i="4"/>
  <c r="Q9" i="4"/>
  <c r="Q10" i="4"/>
  <c r="Q11" i="4"/>
  <c r="Q12" i="4"/>
  <c r="Q13" i="4"/>
  <c r="Q14" i="4"/>
  <c r="Q15" i="4"/>
  <c r="Q16" i="4"/>
  <c r="G6" i="4"/>
  <c r="G7" i="4"/>
  <c r="G8" i="4"/>
  <c r="G9" i="4"/>
  <c r="G10" i="4"/>
  <c r="G11" i="4"/>
  <c r="G12" i="4"/>
  <c r="G13" i="4"/>
  <c r="G14" i="4"/>
  <c r="G15" i="4"/>
  <c r="G16" i="4"/>
  <c r="G17" i="4"/>
  <c r="AD6" i="5"/>
  <c r="AD7" i="5"/>
  <c r="AD8" i="5"/>
  <c r="AD9" i="5"/>
  <c r="AD10" i="5"/>
  <c r="AD11" i="5"/>
  <c r="AD12" i="5"/>
  <c r="AD13" i="5"/>
  <c r="AD14" i="5"/>
  <c r="AD15" i="5"/>
  <c r="AD16" i="5"/>
  <c r="AD17" i="5"/>
  <c r="AC6" i="5"/>
  <c r="AC7" i="5"/>
  <c r="AC8" i="5"/>
  <c r="AC9" i="5"/>
  <c r="AC10" i="5"/>
  <c r="AC11" i="5"/>
  <c r="AC12" i="5"/>
  <c r="AC13" i="5"/>
  <c r="AC14" i="5"/>
  <c r="AC15" i="5"/>
  <c r="AC16" i="5"/>
  <c r="AC17" i="5"/>
  <c r="AA6" i="5"/>
  <c r="AA7" i="5"/>
  <c r="AA8" i="5"/>
  <c r="AA9" i="5"/>
  <c r="AA10" i="5"/>
  <c r="AA11" i="5"/>
  <c r="AA12" i="5"/>
  <c r="AA13" i="5"/>
  <c r="AA14" i="5"/>
  <c r="AA15" i="5"/>
  <c r="AA16" i="5"/>
  <c r="AA17" i="5"/>
  <c r="Z6" i="5"/>
  <c r="Z7" i="5"/>
  <c r="Z8" i="5"/>
  <c r="Z9" i="5"/>
  <c r="Z10" i="5"/>
  <c r="Z11" i="5"/>
  <c r="Z12" i="5"/>
  <c r="Z13" i="5"/>
  <c r="Z14" i="5"/>
  <c r="Z15" i="5"/>
  <c r="Z16" i="5"/>
  <c r="Z17" i="5"/>
  <c r="X6" i="5"/>
  <c r="X7" i="5"/>
  <c r="X8" i="5"/>
  <c r="X9" i="5"/>
  <c r="X10" i="5"/>
  <c r="X11" i="5"/>
  <c r="X12" i="5"/>
  <c r="X13" i="5"/>
  <c r="X14" i="5"/>
  <c r="X15" i="5"/>
  <c r="X16" i="5"/>
  <c r="X17" i="5"/>
  <c r="W6" i="5"/>
  <c r="W7" i="5"/>
  <c r="W8" i="5"/>
  <c r="W9" i="5"/>
  <c r="W10" i="5"/>
  <c r="W11" i="5"/>
  <c r="W12" i="5"/>
  <c r="W13" i="5"/>
  <c r="W14" i="5"/>
  <c r="W15" i="5"/>
  <c r="W16" i="5"/>
  <c r="W17" i="5"/>
  <c r="U6" i="5"/>
  <c r="U7" i="5"/>
  <c r="U8" i="5"/>
  <c r="U9" i="5"/>
  <c r="U10" i="5"/>
  <c r="U11" i="5"/>
  <c r="U12" i="5"/>
  <c r="U13" i="5"/>
  <c r="U14" i="5"/>
  <c r="U15" i="5"/>
  <c r="U16" i="5"/>
  <c r="U17" i="5"/>
  <c r="S6" i="5"/>
  <c r="S7" i="5"/>
  <c r="S8" i="5"/>
  <c r="S9" i="5"/>
  <c r="S10" i="5"/>
  <c r="S11" i="5"/>
  <c r="S12" i="5"/>
  <c r="S13" i="5"/>
  <c r="S14" i="5"/>
  <c r="S15" i="5"/>
  <c r="S16" i="5"/>
  <c r="S17" i="5"/>
  <c r="Q6" i="5"/>
  <c r="Q7" i="5"/>
  <c r="Q8" i="5"/>
  <c r="Q9" i="5"/>
  <c r="Q10" i="5"/>
  <c r="Q11" i="5"/>
  <c r="Q12" i="5"/>
  <c r="Q13" i="5"/>
  <c r="Q14" i="5"/>
  <c r="Q15" i="5"/>
  <c r="Q16" i="5"/>
  <c r="Q17" i="5"/>
  <c r="O6" i="5"/>
  <c r="O7" i="5"/>
  <c r="O8" i="5"/>
  <c r="O9" i="5"/>
  <c r="O10" i="5"/>
  <c r="O11" i="5"/>
  <c r="O12" i="5"/>
  <c r="O13" i="5"/>
  <c r="O14" i="5"/>
  <c r="O15" i="5"/>
  <c r="O16" i="5"/>
  <c r="O17" i="5"/>
  <c r="L6" i="5"/>
  <c r="L7" i="5"/>
  <c r="L8" i="5"/>
  <c r="L9" i="5"/>
  <c r="L10" i="5"/>
  <c r="L11" i="5"/>
  <c r="L12" i="5"/>
  <c r="L13" i="5"/>
  <c r="L14" i="5"/>
  <c r="L15" i="5"/>
  <c r="L16" i="5"/>
  <c r="L17" i="5"/>
  <c r="J6" i="5"/>
  <c r="J7" i="5"/>
  <c r="J8" i="5"/>
  <c r="J9" i="5"/>
  <c r="J10" i="5"/>
  <c r="J11" i="5"/>
  <c r="J12" i="5"/>
  <c r="J13" i="5"/>
  <c r="J14" i="5"/>
  <c r="J15" i="5"/>
  <c r="J16" i="5"/>
  <c r="J17" i="5"/>
  <c r="I6" i="5"/>
  <c r="I7" i="5"/>
  <c r="I8" i="5"/>
  <c r="I9" i="5"/>
  <c r="I10" i="5"/>
  <c r="I11" i="5"/>
  <c r="I12" i="5"/>
  <c r="I13" i="5"/>
  <c r="I14" i="5"/>
  <c r="I15" i="5"/>
  <c r="I16" i="5"/>
  <c r="I17" i="5"/>
  <c r="I12" i="6"/>
  <c r="F5" i="3" s="1"/>
  <c r="I13" i="6"/>
  <c r="F7" i="5" s="1"/>
  <c r="I14" i="6"/>
  <c r="F8" i="5" s="1"/>
  <c r="I15" i="6"/>
  <c r="F9" i="5" s="1"/>
  <c r="I16" i="6"/>
  <c r="I17" i="6"/>
  <c r="F11" i="5" s="1"/>
  <c r="I18" i="6"/>
  <c r="F12" i="5" s="1"/>
  <c r="I19" i="6"/>
  <c r="F13" i="5" s="1"/>
  <c r="I20" i="6"/>
  <c r="I21" i="6"/>
  <c r="F14" i="3" s="1"/>
  <c r="I22" i="6"/>
  <c r="F16" i="5" s="1"/>
  <c r="I23" i="6"/>
  <c r="I24" i="6"/>
  <c r="G12" i="6"/>
  <c r="E6" i="5" s="1"/>
  <c r="G13" i="6"/>
  <c r="E6" i="2" s="1"/>
  <c r="G14" i="6"/>
  <c r="G15" i="6"/>
  <c r="E9" i="5" s="1"/>
  <c r="G16" i="6"/>
  <c r="E10" i="5" s="1"/>
  <c r="G17" i="6"/>
  <c r="E11" i="5" s="1"/>
  <c r="G18" i="6"/>
  <c r="G19" i="6"/>
  <c r="E13" i="5" s="1"/>
  <c r="G20" i="6"/>
  <c r="E13" i="3" s="1"/>
  <c r="G21" i="6"/>
  <c r="E15" i="5" s="1"/>
  <c r="G22" i="6"/>
  <c r="G23" i="6"/>
  <c r="G24" i="6"/>
  <c r="E12" i="6"/>
  <c r="D5" i="3" s="1"/>
  <c r="E13" i="6"/>
  <c r="D6" i="3" s="1"/>
  <c r="E14" i="6"/>
  <c r="D8" i="5" s="1"/>
  <c r="E15" i="6"/>
  <c r="D9" i="5" s="1"/>
  <c r="E16" i="6"/>
  <c r="E17" i="6"/>
  <c r="D11" i="5" s="1"/>
  <c r="E18" i="6"/>
  <c r="D12" i="5" s="1"/>
  <c r="E19" i="6"/>
  <c r="D13" i="5" s="1"/>
  <c r="E20" i="6"/>
  <c r="D14" i="5" s="1"/>
  <c r="E21" i="6"/>
  <c r="D14" i="2" s="1"/>
  <c r="E22" i="6"/>
  <c r="D16" i="5" s="1"/>
  <c r="E23" i="6"/>
  <c r="D17" i="5" s="1"/>
  <c r="E24" i="6"/>
  <c r="C12" i="6"/>
  <c r="C5" i="3" s="1"/>
  <c r="C13" i="6"/>
  <c r="C14" i="6"/>
  <c r="C8" i="5" s="1"/>
  <c r="C15" i="6"/>
  <c r="C9" i="5" s="1"/>
  <c r="C16" i="6"/>
  <c r="C9" i="3" s="1"/>
  <c r="C17" i="6"/>
  <c r="C10" i="2" s="1"/>
  <c r="C18" i="6"/>
  <c r="C12" i="5" s="1"/>
  <c r="C19" i="6"/>
  <c r="C13" i="5" s="1"/>
  <c r="C20" i="6"/>
  <c r="C14" i="5" s="1"/>
  <c r="C21" i="6"/>
  <c r="C15" i="5" s="1"/>
  <c r="C22" i="6"/>
  <c r="C16" i="5" s="1"/>
  <c r="C23" i="6"/>
  <c r="C17" i="5" s="1"/>
  <c r="C24" i="6"/>
  <c r="B12" i="6"/>
  <c r="B5" i="3" s="1"/>
  <c r="B13" i="6"/>
  <c r="B7" i="5" s="1"/>
  <c r="B14" i="6"/>
  <c r="B8" i="5" s="1"/>
  <c r="B15" i="6"/>
  <c r="B9" i="5" s="1"/>
  <c r="B16" i="6"/>
  <c r="B9" i="2" s="1"/>
  <c r="B17" i="6"/>
  <c r="B18" i="6"/>
  <c r="B12" i="5" s="1"/>
  <c r="B19" i="6"/>
  <c r="B20" i="6"/>
  <c r="B13" i="3" s="1"/>
  <c r="B21" i="6"/>
  <c r="B14" i="3" s="1"/>
  <c r="B22" i="6"/>
  <c r="B16" i="5" s="1"/>
  <c r="B23" i="6"/>
  <c r="B24" i="6"/>
  <c r="B10" i="6"/>
  <c r="B4" i="5" s="1"/>
  <c r="E6" i="3"/>
  <c r="U4" i="2"/>
  <c r="U3" i="2"/>
  <c r="T4" i="2"/>
  <c r="T3" i="2"/>
  <c r="R4" i="2"/>
  <c r="S7" i="2"/>
  <c r="R3" i="2"/>
  <c r="Q4" i="2"/>
  <c r="Q3" i="2"/>
  <c r="O4" i="2"/>
  <c r="P10" i="2"/>
  <c r="P11" i="2"/>
  <c r="P15" i="2"/>
  <c r="O3" i="2"/>
  <c r="N4" i="2"/>
  <c r="N3" i="2"/>
  <c r="M4" i="2"/>
  <c r="M3" i="2"/>
  <c r="K4" i="2"/>
  <c r="L4" i="2" s="1"/>
  <c r="L12" i="2"/>
  <c r="L5" i="2"/>
  <c r="K3" i="2"/>
  <c r="L3" i="2" s="1"/>
  <c r="I4" i="2"/>
  <c r="J15" i="2"/>
  <c r="I3" i="2"/>
  <c r="G4" i="2"/>
  <c r="J12" i="2"/>
  <c r="G3" i="2"/>
  <c r="P4" i="3"/>
  <c r="P3" i="3"/>
  <c r="N4" i="3"/>
  <c r="N3" i="3"/>
  <c r="M4" i="3"/>
  <c r="M3" i="3"/>
  <c r="K4" i="3"/>
  <c r="K3" i="3"/>
  <c r="I4" i="3"/>
  <c r="I3" i="3"/>
  <c r="G4" i="3"/>
  <c r="Q12" i="3"/>
  <c r="G3" i="3"/>
  <c r="U18" i="4"/>
  <c r="U5" i="4"/>
  <c r="U4" i="4"/>
  <c r="G5" i="4"/>
  <c r="G4" i="4"/>
  <c r="T5" i="4"/>
  <c r="T4" i="4"/>
  <c r="S5" i="4"/>
  <c r="S4" i="4"/>
  <c r="R5" i="4"/>
  <c r="R4" i="4"/>
  <c r="Q5" i="4"/>
  <c r="Q4" i="4"/>
  <c r="AD5" i="5"/>
  <c r="AD4" i="5"/>
  <c r="AC5" i="5"/>
  <c r="AC4" i="5"/>
  <c r="AA5" i="5"/>
  <c r="AA4" i="5"/>
  <c r="Z5" i="5"/>
  <c r="Z4" i="5"/>
  <c r="X5" i="5"/>
  <c r="X4" i="5"/>
  <c r="W5" i="5"/>
  <c r="W4" i="5"/>
  <c r="U5" i="5"/>
  <c r="U4" i="5"/>
  <c r="S5" i="5"/>
  <c r="S4" i="5"/>
  <c r="Q5" i="5"/>
  <c r="Q4" i="5"/>
  <c r="O5" i="5"/>
  <c r="O4" i="5"/>
  <c r="L5" i="5"/>
  <c r="L4" i="5"/>
  <c r="J5" i="5"/>
  <c r="J4" i="5"/>
  <c r="I5" i="5"/>
  <c r="I4" i="5"/>
  <c r="I11" i="6"/>
  <c r="F4" i="3" s="1"/>
  <c r="F9" i="2"/>
  <c r="F13" i="3"/>
  <c r="I10" i="6"/>
  <c r="F3" i="3" s="1"/>
  <c r="G11" i="6"/>
  <c r="E4" i="3" s="1"/>
  <c r="E12" i="5"/>
  <c r="E16" i="5"/>
  <c r="E8" i="5"/>
  <c r="E17" i="5"/>
  <c r="G10" i="6"/>
  <c r="E4" i="5" s="1"/>
  <c r="E11" i="6"/>
  <c r="D5" i="5" s="1"/>
  <c r="E10" i="6"/>
  <c r="C10" i="6"/>
  <c r="C3" i="2" s="1"/>
  <c r="C11" i="6"/>
  <c r="C5" i="5" s="1"/>
  <c r="C7" i="5"/>
  <c r="B11" i="6"/>
  <c r="B4" i="3" s="1"/>
  <c r="B11" i="5"/>
  <c r="B13" i="5"/>
  <c r="B17" i="5"/>
  <c r="G6" i="6"/>
  <c r="B60" i="6" s="1"/>
  <c r="F6" i="6"/>
  <c r="E6" i="6"/>
  <c r="D6" i="6"/>
  <c r="C6" i="6"/>
  <c r="L7" i="2"/>
  <c r="O18" i="4"/>
  <c r="N18" i="4"/>
  <c r="L18" i="4"/>
  <c r="K18" i="4"/>
  <c r="I18" i="4"/>
  <c r="H18" i="4"/>
  <c r="P4" i="4"/>
  <c r="P5" i="4"/>
  <c r="P7" i="4"/>
  <c r="P10" i="4"/>
  <c r="P11" i="4"/>
  <c r="P12" i="4"/>
  <c r="P9" i="4"/>
  <c r="P14" i="4"/>
  <c r="P13" i="4"/>
  <c r="P16" i="4"/>
  <c r="P8" i="4"/>
  <c r="P17" i="4"/>
  <c r="P6" i="4"/>
  <c r="P15" i="4"/>
  <c r="M5" i="4"/>
  <c r="M7" i="4"/>
  <c r="M10" i="4"/>
  <c r="M11" i="4"/>
  <c r="M12" i="4"/>
  <c r="M9" i="4"/>
  <c r="M14" i="4"/>
  <c r="M13" i="4"/>
  <c r="M16" i="4"/>
  <c r="M8" i="4"/>
  <c r="M17" i="4"/>
  <c r="M6" i="4"/>
  <c r="M15" i="4"/>
  <c r="M4" i="4"/>
  <c r="J5" i="4"/>
  <c r="J7" i="4"/>
  <c r="J10" i="4"/>
  <c r="J11" i="4"/>
  <c r="J12" i="4"/>
  <c r="J9" i="4"/>
  <c r="J14" i="4"/>
  <c r="J13" i="4"/>
  <c r="J16" i="4"/>
  <c r="J8" i="4"/>
  <c r="J17" i="4"/>
  <c r="J6" i="4"/>
  <c r="J15" i="4"/>
  <c r="J4" i="4"/>
  <c r="I6" i="13" l="1"/>
  <c r="E7" i="12"/>
  <c r="E11" i="12"/>
  <c r="J11" i="12" s="1"/>
  <c r="E15" i="12"/>
  <c r="E6" i="12"/>
  <c r="F6" i="12" s="1"/>
  <c r="G6" i="12" s="1"/>
  <c r="K6" i="12" s="1"/>
  <c r="E10" i="12"/>
  <c r="E14" i="12"/>
  <c r="F14" i="12" s="1"/>
  <c r="G14" i="12" s="1"/>
  <c r="K14" i="12" s="1"/>
  <c r="E18" i="12"/>
  <c r="E9" i="12"/>
  <c r="E13" i="12"/>
  <c r="E17" i="12"/>
  <c r="E8" i="12"/>
  <c r="E12" i="12"/>
  <c r="E16" i="12"/>
  <c r="J16" i="12" s="1"/>
  <c r="J5" i="2"/>
  <c r="G8" i="14"/>
  <c r="K8" i="14" s="1"/>
  <c r="H13" i="14"/>
  <c r="L13" i="14" s="1"/>
  <c r="G13" i="14"/>
  <c r="K13" i="14" s="1"/>
  <c r="G14" i="14"/>
  <c r="K14" i="14" s="1"/>
  <c r="I10" i="13"/>
  <c r="I14" i="13"/>
  <c r="I5" i="13"/>
  <c r="E6" i="13"/>
  <c r="F6" i="13" s="1"/>
  <c r="G6" i="13" s="1"/>
  <c r="K6" i="13" s="1"/>
  <c r="I8" i="13"/>
  <c r="I9" i="13"/>
  <c r="I13" i="13"/>
  <c r="I18" i="13"/>
  <c r="I11" i="13"/>
  <c r="I15" i="13"/>
  <c r="I17" i="13"/>
  <c r="E10" i="13"/>
  <c r="F10" i="13" s="1"/>
  <c r="E15" i="13"/>
  <c r="F15" i="13" s="1"/>
  <c r="J18" i="13"/>
  <c r="F18" i="13"/>
  <c r="G18" i="13" s="1"/>
  <c r="K18" i="13" s="1"/>
  <c r="E13" i="13"/>
  <c r="J13" i="13" s="1"/>
  <c r="E12" i="13"/>
  <c r="E8" i="13"/>
  <c r="J8" i="13" s="1"/>
  <c r="E17" i="13"/>
  <c r="F17" i="13" s="1"/>
  <c r="G17" i="13" s="1"/>
  <c r="K17" i="13" s="1"/>
  <c r="E5" i="13"/>
  <c r="E7" i="13"/>
  <c r="E9" i="13"/>
  <c r="E11" i="13"/>
  <c r="E14" i="13"/>
  <c r="E16" i="13"/>
  <c r="J6" i="12"/>
  <c r="J7" i="11"/>
  <c r="J11" i="11"/>
  <c r="J13" i="11"/>
  <c r="H9" i="11"/>
  <c r="L9" i="11" s="1"/>
  <c r="H7" i="11"/>
  <c r="L7" i="11" s="1"/>
  <c r="J18" i="11"/>
  <c r="G9" i="11"/>
  <c r="K9" i="11" s="1"/>
  <c r="J13" i="10"/>
  <c r="J6" i="10"/>
  <c r="F6" i="10"/>
  <c r="G6" i="10" s="1"/>
  <c r="K6" i="10" s="1"/>
  <c r="J13" i="9"/>
  <c r="F9" i="9"/>
  <c r="F11" i="9"/>
  <c r="G11" i="9" s="1"/>
  <c r="K11" i="9" s="1"/>
  <c r="F6" i="9"/>
  <c r="G6" i="9" s="1"/>
  <c r="K6" i="9" s="1"/>
  <c r="H8" i="9"/>
  <c r="L8" i="9" s="1"/>
  <c r="H17" i="9"/>
  <c r="L17" i="9" s="1"/>
  <c r="F15" i="9"/>
  <c r="G15" i="9" s="1"/>
  <c r="K15" i="9" s="1"/>
  <c r="F7" i="9"/>
  <c r="H7" i="9" s="1"/>
  <c r="L7" i="9" s="1"/>
  <c r="J7" i="9"/>
  <c r="J8" i="9"/>
  <c r="H12" i="9"/>
  <c r="L12" i="9" s="1"/>
  <c r="J15" i="9"/>
  <c r="G18" i="9"/>
  <c r="K18" i="9" s="1"/>
  <c r="J17" i="9"/>
  <c r="J12" i="9"/>
  <c r="H18" i="9"/>
  <c r="L18" i="9" s="1"/>
  <c r="J18" i="9"/>
  <c r="J13" i="8"/>
  <c r="J5" i="8"/>
  <c r="J7" i="8"/>
  <c r="F18" i="8"/>
  <c r="J10" i="8"/>
  <c r="F12" i="8"/>
  <c r="G12" i="8" s="1"/>
  <c r="K12" i="8" s="1"/>
  <c r="F14" i="8"/>
  <c r="G14" i="8" s="1"/>
  <c r="K14" i="8" s="1"/>
  <c r="J6" i="8"/>
  <c r="F8" i="8"/>
  <c r="G8" i="8" s="1"/>
  <c r="K8" i="8" s="1"/>
  <c r="F15" i="8"/>
  <c r="H15" i="8" s="1"/>
  <c r="L15" i="8" s="1"/>
  <c r="F11" i="8"/>
  <c r="H11" i="8" s="1"/>
  <c r="L11" i="8" s="1"/>
  <c r="J14" i="8"/>
  <c r="F12" i="12"/>
  <c r="G12" i="12" s="1"/>
  <c r="K12" i="12" s="1"/>
  <c r="J12" i="12"/>
  <c r="G14" i="11"/>
  <c r="K14" i="11" s="1"/>
  <c r="J14" i="11"/>
  <c r="G16" i="11"/>
  <c r="K16" i="11" s="1"/>
  <c r="J16" i="11"/>
  <c r="F14" i="10"/>
  <c r="G14" i="10" s="1"/>
  <c r="K14" i="10" s="1"/>
  <c r="J14" i="10"/>
  <c r="F10" i="10"/>
  <c r="G10" i="10" s="1"/>
  <c r="K10" i="10" s="1"/>
  <c r="J10" i="10"/>
  <c r="F16" i="10"/>
  <c r="G16" i="10" s="1"/>
  <c r="K16" i="10" s="1"/>
  <c r="J16" i="10"/>
  <c r="F13" i="10"/>
  <c r="G13" i="10" s="1"/>
  <c r="K13" i="10" s="1"/>
  <c r="F14" i="9"/>
  <c r="G14" i="9" s="1"/>
  <c r="K14" i="9" s="1"/>
  <c r="J14" i="9"/>
  <c r="G12" i="9"/>
  <c r="K12" i="9" s="1"/>
  <c r="F10" i="9"/>
  <c r="H10" i="9" s="1"/>
  <c r="L10" i="9" s="1"/>
  <c r="J10" i="9"/>
  <c r="F16" i="9"/>
  <c r="G16" i="9" s="1"/>
  <c r="K16" i="9" s="1"/>
  <c r="J16" i="9"/>
  <c r="F13" i="9"/>
  <c r="G13" i="9" s="1"/>
  <c r="K13" i="9" s="1"/>
  <c r="J17" i="8"/>
  <c r="F17" i="8"/>
  <c r="H17" i="8" s="1"/>
  <c r="L17" i="8" s="1"/>
  <c r="F16" i="8"/>
  <c r="G16" i="8" s="1"/>
  <c r="K16" i="8" s="1"/>
  <c r="F17" i="6"/>
  <c r="P5" i="2"/>
  <c r="J10" i="2"/>
  <c r="L15" i="3"/>
  <c r="D60" i="6"/>
  <c r="Q5" i="3"/>
  <c r="Q10" i="3"/>
  <c r="L5" i="3"/>
  <c r="E17" i="2"/>
  <c r="D15" i="5"/>
  <c r="D6" i="2"/>
  <c r="C13" i="2"/>
  <c r="C14" i="3"/>
  <c r="F16" i="6"/>
  <c r="I17" i="2"/>
  <c r="F14" i="5"/>
  <c r="T14" i="5" s="1"/>
  <c r="C10" i="3"/>
  <c r="B10" i="2"/>
  <c r="F10" i="2"/>
  <c r="E14" i="5"/>
  <c r="B14" i="5"/>
  <c r="B9" i="3"/>
  <c r="F9" i="3"/>
  <c r="H9" i="3" s="1"/>
  <c r="E9" i="2"/>
  <c r="C6" i="5"/>
  <c r="P7" i="2"/>
  <c r="S5" i="2"/>
  <c r="B10" i="3"/>
  <c r="C13" i="3"/>
  <c r="D14" i="3"/>
  <c r="E9" i="3"/>
  <c r="F10" i="3"/>
  <c r="H10" i="3" s="1"/>
  <c r="B13" i="2"/>
  <c r="C14" i="2"/>
  <c r="C5" i="2"/>
  <c r="E13" i="2"/>
  <c r="F13" i="2"/>
  <c r="H13" i="2" s="1"/>
  <c r="B15" i="5"/>
  <c r="B6" i="5"/>
  <c r="C10" i="5"/>
  <c r="D6" i="5"/>
  <c r="F15" i="5"/>
  <c r="P15" i="5" s="1"/>
  <c r="F6" i="5"/>
  <c r="R6" i="5" s="1"/>
  <c r="F23" i="6"/>
  <c r="B14" i="2"/>
  <c r="B5" i="2"/>
  <c r="C9" i="2"/>
  <c r="D5" i="2"/>
  <c r="F14" i="2"/>
  <c r="H14" i="2" s="1"/>
  <c r="F5" i="2"/>
  <c r="H5" i="2" s="1"/>
  <c r="B10" i="5"/>
  <c r="C11" i="5"/>
  <c r="D7" i="5"/>
  <c r="E7" i="5"/>
  <c r="F10" i="5"/>
  <c r="P10" i="5" s="1"/>
  <c r="D9" i="3"/>
  <c r="B6" i="3"/>
  <c r="C6" i="3"/>
  <c r="D10" i="3"/>
  <c r="E14" i="3"/>
  <c r="E10" i="3"/>
  <c r="F6" i="3"/>
  <c r="H6" i="3" s="1"/>
  <c r="B6" i="2"/>
  <c r="C6" i="2"/>
  <c r="D10" i="2"/>
  <c r="E14" i="2"/>
  <c r="E10" i="2"/>
  <c r="F6" i="2"/>
  <c r="B15" i="3"/>
  <c r="B11" i="3"/>
  <c r="B7" i="3"/>
  <c r="C15" i="3"/>
  <c r="C11" i="3"/>
  <c r="C7" i="3"/>
  <c r="D15" i="3"/>
  <c r="D11" i="3"/>
  <c r="D7" i="3"/>
  <c r="E15" i="3"/>
  <c r="E11" i="3"/>
  <c r="E7" i="3"/>
  <c r="F15" i="3"/>
  <c r="H15" i="3" s="1"/>
  <c r="F11" i="3"/>
  <c r="H11" i="3" s="1"/>
  <c r="F7" i="3"/>
  <c r="H7" i="3" s="1"/>
  <c r="B15" i="2"/>
  <c r="B11" i="2"/>
  <c r="B7" i="2"/>
  <c r="C15" i="2"/>
  <c r="C11" i="2"/>
  <c r="C7" i="2"/>
  <c r="D15" i="2"/>
  <c r="D11" i="2"/>
  <c r="D7" i="2"/>
  <c r="E15" i="2"/>
  <c r="E11" i="2"/>
  <c r="E7" i="2"/>
  <c r="F15" i="2"/>
  <c r="H15" i="2" s="1"/>
  <c r="F11" i="2"/>
  <c r="H11" i="2" s="1"/>
  <c r="F7" i="2"/>
  <c r="H7" i="2" s="1"/>
  <c r="D13" i="3"/>
  <c r="E5" i="3"/>
  <c r="D13" i="2"/>
  <c r="D9" i="2"/>
  <c r="E5" i="2"/>
  <c r="D10" i="5"/>
  <c r="J10" i="6"/>
  <c r="C4" i="3"/>
  <c r="H19" i="6"/>
  <c r="B16" i="3"/>
  <c r="B12" i="3"/>
  <c r="B8" i="3"/>
  <c r="C16" i="3"/>
  <c r="C12" i="3"/>
  <c r="C8" i="3"/>
  <c r="D16" i="3"/>
  <c r="D12" i="3"/>
  <c r="D8" i="3"/>
  <c r="E16" i="3"/>
  <c r="E12" i="3"/>
  <c r="E8" i="3"/>
  <c r="F16" i="3"/>
  <c r="H16" i="3" s="1"/>
  <c r="F12" i="3"/>
  <c r="H12" i="3" s="1"/>
  <c r="F8" i="3"/>
  <c r="H8" i="3" s="1"/>
  <c r="B16" i="2"/>
  <c r="B12" i="2"/>
  <c r="B8" i="2"/>
  <c r="C16" i="2"/>
  <c r="C12" i="2"/>
  <c r="C8" i="2"/>
  <c r="D16" i="2"/>
  <c r="D12" i="2"/>
  <c r="D8" i="2"/>
  <c r="E16" i="2"/>
  <c r="E12" i="2"/>
  <c r="E8" i="2"/>
  <c r="F16" i="2"/>
  <c r="F12" i="2"/>
  <c r="F8" i="2"/>
  <c r="H8" i="2" s="1"/>
  <c r="F17" i="5"/>
  <c r="R17" i="5" s="1"/>
  <c r="J11" i="2"/>
  <c r="J3" i="2"/>
  <c r="N17" i="2"/>
  <c r="P3" i="2"/>
  <c r="P8" i="2"/>
  <c r="P6" i="2"/>
  <c r="S12" i="2"/>
  <c r="S10" i="2"/>
  <c r="S8" i="2"/>
  <c r="S6" i="2"/>
  <c r="V5" i="2"/>
  <c r="V12" i="2"/>
  <c r="V10" i="2"/>
  <c r="V7" i="2"/>
  <c r="V8" i="2"/>
  <c r="V6" i="2"/>
  <c r="F4" i="5"/>
  <c r="R4" i="5" s="1"/>
  <c r="AB6" i="5"/>
  <c r="AB13" i="5"/>
  <c r="AB11" i="5"/>
  <c r="AB4" i="5"/>
  <c r="J14" i="3"/>
  <c r="J11" i="3"/>
  <c r="J4" i="3"/>
  <c r="J16" i="3"/>
  <c r="J13" i="3"/>
  <c r="J9" i="3"/>
  <c r="H12" i="6"/>
  <c r="X18" i="5"/>
  <c r="H17" i="6"/>
  <c r="E3" i="2"/>
  <c r="C3" i="3"/>
  <c r="J9" i="2"/>
  <c r="J14" i="2"/>
  <c r="J4" i="2"/>
  <c r="P13" i="2"/>
  <c r="P14" i="2"/>
  <c r="S16" i="2"/>
  <c r="S13" i="2"/>
  <c r="S9" i="2"/>
  <c r="S14" i="2"/>
  <c r="S15" i="2"/>
  <c r="S11" i="2"/>
  <c r="S4" i="2"/>
  <c r="V15" i="2"/>
  <c r="V4" i="2"/>
  <c r="L12" i="3"/>
  <c r="D12" i="6"/>
  <c r="J12" i="3"/>
  <c r="E3" i="3"/>
  <c r="L3" i="3"/>
  <c r="Q14" i="3"/>
  <c r="P17" i="3"/>
  <c r="E5" i="5"/>
  <c r="P11" i="5"/>
  <c r="D4" i="2"/>
  <c r="H14" i="3"/>
  <c r="H14" i="6"/>
  <c r="J17" i="6"/>
  <c r="F20" i="6"/>
  <c r="H23" i="6"/>
  <c r="J20" i="6"/>
  <c r="B3" i="2"/>
  <c r="C4" i="2"/>
  <c r="B3" i="3"/>
  <c r="C60" i="6"/>
  <c r="Y15" i="5"/>
  <c r="Y16" i="5"/>
  <c r="Y12" i="5"/>
  <c r="Y5" i="5"/>
  <c r="J5" i="3"/>
  <c r="L10" i="3"/>
  <c r="J7" i="3"/>
  <c r="J8" i="3"/>
  <c r="C4" i="5"/>
  <c r="Q15" i="3"/>
  <c r="Q11" i="3"/>
  <c r="J15" i="3"/>
  <c r="F10" i="6"/>
  <c r="H10" i="6"/>
  <c r="D4" i="5"/>
  <c r="D3" i="2"/>
  <c r="D4" i="3"/>
  <c r="D15" i="6"/>
  <c r="F19" i="6"/>
  <c r="K17" i="2"/>
  <c r="L17" i="2" s="1"/>
  <c r="P16" i="2"/>
  <c r="P9" i="2"/>
  <c r="V14" i="2"/>
  <c r="V11" i="2"/>
  <c r="B5" i="5"/>
  <c r="T13" i="5"/>
  <c r="F5" i="5"/>
  <c r="V5" i="5" s="1"/>
  <c r="O17" i="2"/>
  <c r="Q17" i="2"/>
  <c r="M17" i="2"/>
  <c r="H9" i="2"/>
  <c r="H12" i="2"/>
  <c r="J16" i="2"/>
  <c r="J13" i="2"/>
  <c r="V16" i="2"/>
  <c r="V13" i="2"/>
  <c r="V9" i="2"/>
  <c r="H10" i="2"/>
  <c r="G17" i="2"/>
  <c r="J17" i="2" s="1"/>
  <c r="P12" i="2"/>
  <c r="I17" i="3"/>
  <c r="N17" i="3"/>
  <c r="J10" i="3"/>
  <c r="H5" i="3"/>
  <c r="G17" i="3"/>
  <c r="Q4" i="3"/>
  <c r="H4" i="3"/>
  <c r="L16" i="3"/>
  <c r="L13" i="3"/>
  <c r="L9" i="3"/>
  <c r="L14" i="3"/>
  <c r="L11" i="3"/>
  <c r="L4" i="3"/>
  <c r="Q18" i="4"/>
  <c r="O18" i="5"/>
  <c r="S18" i="5"/>
  <c r="Y10" i="5"/>
  <c r="AB15" i="5"/>
  <c r="AB16" i="5"/>
  <c r="AB12" i="5"/>
  <c r="AB5" i="5"/>
  <c r="AB17" i="5"/>
  <c r="AB14" i="5"/>
  <c r="AB10" i="5"/>
  <c r="Y6" i="5"/>
  <c r="Y13" i="5"/>
  <c r="Y11" i="5"/>
  <c r="H13" i="6"/>
  <c r="J19" i="6"/>
  <c r="F4" i="2"/>
  <c r="H4" i="2" s="1"/>
  <c r="H20" i="6"/>
  <c r="H16" i="6"/>
  <c r="T8" i="5"/>
  <c r="E4" i="2"/>
  <c r="H15" i="6"/>
  <c r="D14" i="6"/>
  <c r="J12" i="6"/>
  <c r="M16" i="5"/>
  <c r="F21" i="6"/>
  <c r="H13" i="3"/>
  <c r="U17" i="2"/>
  <c r="T17" i="2"/>
  <c r="V3" i="2"/>
  <c r="R17" i="2"/>
  <c r="S3" i="2"/>
  <c r="P4" i="2"/>
  <c r="J7" i="2"/>
  <c r="J8" i="2"/>
  <c r="H16" i="2"/>
  <c r="J6" i="2"/>
  <c r="R18" i="4"/>
  <c r="J18" i="4"/>
  <c r="M18" i="4"/>
  <c r="S18" i="4"/>
  <c r="I18" i="5"/>
  <c r="Q18" i="5"/>
  <c r="J18" i="5"/>
  <c r="W18" i="5"/>
  <c r="L18" i="5"/>
  <c r="C63" i="6" s="1"/>
  <c r="AB8" i="5"/>
  <c r="AA18" i="5"/>
  <c r="Q7" i="3"/>
  <c r="M17" i="3"/>
  <c r="L8" i="3"/>
  <c r="L6" i="3"/>
  <c r="K17" i="3"/>
  <c r="J6" i="3"/>
  <c r="Q8" i="3"/>
  <c r="L7" i="3"/>
  <c r="Q16" i="3"/>
  <c r="Q13" i="3"/>
  <c r="Q9" i="3"/>
  <c r="Q6" i="3"/>
  <c r="J3" i="3"/>
  <c r="Q3" i="3"/>
  <c r="H3" i="3"/>
  <c r="G18" i="4"/>
  <c r="T18" i="4"/>
  <c r="AE5" i="5"/>
  <c r="AE17" i="5"/>
  <c r="AD18" i="5"/>
  <c r="AB9" i="5"/>
  <c r="AB7" i="5"/>
  <c r="Z18" i="5"/>
  <c r="AE14" i="5"/>
  <c r="AE13" i="5"/>
  <c r="Y17" i="5"/>
  <c r="AE6" i="5"/>
  <c r="AE10" i="5"/>
  <c r="Y14" i="5"/>
  <c r="AE8" i="5"/>
  <c r="AE9" i="5"/>
  <c r="Y7" i="5"/>
  <c r="Y9" i="5"/>
  <c r="AE15" i="5"/>
  <c r="AE16" i="5"/>
  <c r="AE12" i="5"/>
  <c r="AE7" i="5"/>
  <c r="Y8" i="5"/>
  <c r="AE11" i="5"/>
  <c r="Y4" i="5"/>
  <c r="AE4" i="5"/>
  <c r="U18" i="5"/>
  <c r="T12" i="5"/>
  <c r="J23" i="6"/>
  <c r="J16" i="6"/>
  <c r="K9" i="5"/>
  <c r="R7" i="5"/>
  <c r="H6" i="2"/>
  <c r="F3" i="2"/>
  <c r="H3" i="2" s="1"/>
  <c r="F12" i="6"/>
  <c r="D3" i="3"/>
  <c r="D23" i="6"/>
  <c r="D20" i="6"/>
  <c r="D19" i="6"/>
  <c r="D17" i="6"/>
  <c r="D10" i="6"/>
  <c r="D16" i="6"/>
  <c r="D13" i="6"/>
  <c r="F18" i="6"/>
  <c r="J21" i="6"/>
  <c r="J18" i="6"/>
  <c r="J15" i="6"/>
  <c r="B4" i="2"/>
  <c r="F22" i="6"/>
  <c r="F11" i="6"/>
  <c r="J22" i="6"/>
  <c r="J11" i="6"/>
  <c r="F14" i="6"/>
  <c r="F15" i="6"/>
  <c r="F13" i="6"/>
  <c r="J14" i="6"/>
  <c r="J13" i="6"/>
  <c r="D21" i="6"/>
  <c r="D22" i="6"/>
  <c r="D18" i="6"/>
  <c r="D11" i="6"/>
  <c r="H21" i="6"/>
  <c r="H22" i="6"/>
  <c r="H18" i="6"/>
  <c r="H11" i="6"/>
  <c r="E17" i="3"/>
  <c r="B17" i="3"/>
  <c r="B18" i="5"/>
  <c r="B17" i="2"/>
  <c r="F18" i="5"/>
  <c r="R12" i="5"/>
  <c r="C17" i="3"/>
  <c r="H24" i="6"/>
  <c r="E60" i="6"/>
  <c r="E18" i="5"/>
  <c r="F24" i="6"/>
  <c r="D18" i="5"/>
  <c r="P18" i="4"/>
  <c r="J24" i="6"/>
  <c r="R11" i="5"/>
  <c r="T11" i="5"/>
  <c r="V12" i="5"/>
  <c r="P8" i="5"/>
  <c r="R8" i="5"/>
  <c r="F17" i="2"/>
  <c r="F17" i="3"/>
  <c r="D17" i="3"/>
  <c r="D17" i="2"/>
  <c r="C18" i="5"/>
  <c r="K16" i="5"/>
  <c r="M12" i="5"/>
  <c r="K12" i="5"/>
  <c r="P12" i="5"/>
  <c r="J14" i="12" l="1"/>
  <c r="J6" i="13"/>
  <c r="M18" i="5"/>
  <c r="F8" i="13"/>
  <c r="H8" i="13" s="1"/>
  <c r="L8" i="13" s="1"/>
  <c r="H6" i="13"/>
  <c r="L6" i="13" s="1"/>
  <c r="F16" i="12"/>
  <c r="G16" i="12" s="1"/>
  <c r="K16" i="12" s="1"/>
  <c r="F11" i="12"/>
  <c r="G11" i="12" s="1"/>
  <c r="K11" i="12" s="1"/>
  <c r="H16" i="9"/>
  <c r="L16" i="9" s="1"/>
  <c r="T17" i="5"/>
  <c r="J17" i="13"/>
  <c r="F13" i="13"/>
  <c r="G13" i="13" s="1"/>
  <c r="K13" i="13" s="1"/>
  <c r="G15" i="13"/>
  <c r="K15" i="13" s="1"/>
  <c r="H10" i="13"/>
  <c r="L10" i="13" s="1"/>
  <c r="J10" i="13"/>
  <c r="F12" i="13"/>
  <c r="H12" i="13" s="1"/>
  <c r="L12" i="13" s="1"/>
  <c r="G10" i="13"/>
  <c r="K10" i="13" s="1"/>
  <c r="H15" i="13"/>
  <c r="L15" i="13" s="1"/>
  <c r="J15" i="13"/>
  <c r="H18" i="13"/>
  <c r="L18" i="13" s="1"/>
  <c r="J9" i="13"/>
  <c r="F9" i="13"/>
  <c r="G9" i="13" s="1"/>
  <c r="K9" i="13" s="1"/>
  <c r="J16" i="13"/>
  <c r="F16" i="13"/>
  <c r="H16" i="13" s="1"/>
  <c r="L16" i="13" s="1"/>
  <c r="J5" i="13"/>
  <c r="F5" i="13"/>
  <c r="H5" i="13" s="1"/>
  <c r="L5" i="13" s="1"/>
  <c r="F11" i="13"/>
  <c r="H11" i="13" s="1"/>
  <c r="L11" i="13" s="1"/>
  <c r="J11" i="13"/>
  <c r="J14" i="13"/>
  <c r="F14" i="13"/>
  <c r="G14" i="13" s="1"/>
  <c r="K14" i="13" s="1"/>
  <c r="J7" i="13"/>
  <c r="F7" i="13"/>
  <c r="G7" i="13" s="1"/>
  <c r="K7" i="13" s="1"/>
  <c r="J12" i="13"/>
  <c r="H6" i="12"/>
  <c r="L6" i="12" s="1"/>
  <c r="H12" i="12"/>
  <c r="L12" i="12" s="1"/>
  <c r="J18" i="12"/>
  <c r="F18" i="12"/>
  <c r="H18" i="12" s="1"/>
  <c r="L18" i="12" s="1"/>
  <c r="J7" i="12"/>
  <c r="F7" i="12"/>
  <c r="G7" i="12" s="1"/>
  <c r="K7" i="12" s="1"/>
  <c r="J15" i="12"/>
  <c r="F15" i="12"/>
  <c r="G15" i="12" s="1"/>
  <c r="K15" i="12" s="1"/>
  <c r="J8" i="12"/>
  <c r="F8" i="12"/>
  <c r="G8" i="12" s="1"/>
  <c r="K8" i="12" s="1"/>
  <c r="J10" i="12"/>
  <c r="F10" i="12"/>
  <c r="H10" i="12" s="1"/>
  <c r="L10" i="12" s="1"/>
  <c r="F13" i="12"/>
  <c r="G13" i="12" s="1"/>
  <c r="K13" i="12" s="1"/>
  <c r="J13" i="12"/>
  <c r="F17" i="12"/>
  <c r="H17" i="12" s="1"/>
  <c r="L17" i="12" s="1"/>
  <c r="J17" i="12"/>
  <c r="J9" i="12"/>
  <c r="F9" i="12"/>
  <c r="H9" i="12" s="1"/>
  <c r="L9" i="12" s="1"/>
  <c r="F5" i="12"/>
  <c r="G5" i="12" s="1"/>
  <c r="K5" i="12" s="1"/>
  <c r="J5" i="12"/>
  <c r="G13" i="11"/>
  <c r="K13" i="11" s="1"/>
  <c r="H11" i="11"/>
  <c r="L11" i="11" s="1"/>
  <c r="H14" i="11"/>
  <c r="L14" i="11" s="1"/>
  <c r="H6" i="11"/>
  <c r="L6" i="11" s="1"/>
  <c r="J6" i="11"/>
  <c r="G18" i="11"/>
  <c r="K18" i="11" s="1"/>
  <c r="H18" i="11"/>
  <c r="L18" i="11" s="1"/>
  <c r="G6" i="11"/>
  <c r="K6" i="11" s="1"/>
  <c r="J9" i="11"/>
  <c r="J15" i="11"/>
  <c r="G15" i="11"/>
  <c r="K15" i="11" s="1"/>
  <c r="G5" i="11"/>
  <c r="K5" i="11" s="1"/>
  <c r="J5" i="11"/>
  <c r="J8" i="11"/>
  <c r="H8" i="11"/>
  <c r="L8" i="11" s="1"/>
  <c r="J17" i="11"/>
  <c r="H17" i="11"/>
  <c r="L17" i="11" s="1"/>
  <c r="G12" i="11"/>
  <c r="K12" i="11" s="1"/>
  <c r="J12" i="11"/>
  <c r="G11" i="11"/>
  <c r="K11" i="11" s="1"/>
  <c r="G7" i="11"/>
  <c r="K7" i="11" s="1"/>
  <c r="G10" i="11"/>
  <c r="K10" i="11" s="1"/>
  <c r="J10" i="11"/>
  <c r="H14" i="10"/>
  <c r="L14" i="10" s="1"/>
  <c r="H13" i="10"/>
  <c r="L13" i="10" s="1"/>
  <c r="F5" i="10"/>
  <c r="G5" i="10" s="1"/>
  <c r="K5" i="10" s="1"/>
  <c r="J5" i="10"/>
  <c r="F12" i="10"/>
  <c r="G12" i="10" s="1"/>
  <c r="K12" i="10" s="1"/>
  <c r="J12" i="10"/>
  <c r="J7" i="10"/>
  <c r="F7" i="10"/>
  <c r="H7" i="10" s="1"/>
  <c r="L7" i="10" s="1"/>
  <c r="F15" i="10"/>
  <c r="G15" i="10" s="1"/>
  <c r="K15" i="10" s="1"/>
  <c r="J15" i="10"/>
  <c r="J18" i="10"/>
  <c r="F18" i="10"/>
  <c r="H18" i="10" s="1"/>
  <c r="L18" i="10" s="1"/>
  <c r="J17" i="10"/>
  <c r="F17" i="10"/>
  <c r="H17" i="10" s="1"/>
  <c r="L17" i="10" s="1"/>
  <c r="J8" i="10"/>
  <c r="F8" i="10"/>
  <c r="H8" i="10" s="1"/>
  <c r="L8" i="10" s="1"/>
  <c r="H6" i="10"/>
  <c r="L6" i="10" s="1"/>
  <c r="J9" i="10"/>
  <c r="F9" i="10"/>
  <c r="G9" i="10" s="1"/>
  <c r="K9" i="10" s="1"/>
  <c r="F11" i="10"/>
  <c r="G11" i="10" s="1"/>
  <c r="K11" i="10" s="1"/>
  <c r="J11" i="10"/>
  <c r="H6" i="9"/>
  <c r="L6" i="9" s="1"/>
  <c r="J6" i="9"/>
  <c r="H9" i="9"/>
  <c r="L9" i="9" s="1"/>
  <c r="G7" i="9"/>
  <c r="K7" i="9" s="1"/>
  <c r="J9" i="9"/>
  <c r="H11" i="9"/>
  <c r="L11" i="9" s="1"/>
  <c r="G9" i="9"/>
  <c r="K9" i="9" s="1"/>
  <c r="H13" i="9"/>
  <c r="L13" i="9" s="1"/>
  <c r="J11" i="9"/>
  <c r="H15" i="9"/>
  <c r="L15" i="9" s="1"/>
  <c r="F5" i="9"/>
  <c r="G5" i="9" s="1"/>
  <c r="K5" i="9" s="1"/>
  <c r="J5" i="9"/>
  <c r="H14" i="9"/>
  <c r="L14" i="9" s="1"/>
  <c r="G11" i="8"/>
  <c r="K11" i="8" s="1"/>
  <c r="G15" i="8"/>
  <c r="K15" i="8" s="1"/>
  <c r="H14" i="8"/>
  <c r="L14" i="8" s="1"/>
  <c r="H12" i="8"/>
  <c r="L12" i="8" s="1"/>
  <c r="J15" i="8"/>
  <c r="H8" i="8"/>
  <c r="L8" i="8" s="1"/>
  <c r="F7" i="8"/>
  <c r="H7" i="8" s="1"/>
  <c r="L7" i="8" s="1"/>
  <c r="G18" i="8"/>
  <c r="K18" i="8" s="1"/>
  <c r="J12" i="8"/>
  <c r="F13" i="8"/>
  <c r="H13" i="8" s="1"/>
  <c r="L13" i="8" s="1"/>
  <c r="F6" i="8"/>
  <c r="H6" i="8" s="1"/>
  <c r="L6" i="8" s="1"/>
  <c r="H18" i="8"/>
  <c r="L18" i="8" s="1"/>
  <c r="J8" i="8"/>
  <c r="J9" i="8"/>
  <c r="F9" i="8"/>
  <c r="F10" i="8"/>
  <c r="G10" i="8" s="1"/>
  <c r="K10" i="8" s="1"/>
  <c r="J18" i="8"/>
  <c r="F5" i="8"/>
  <c r="G5" i="8" s="1"/>
  <c r="K5" i="8" s="1"/>
  <c r="G7" i="8"/>
  <c r="K7" i="8" s="1"/>
  <c r="H16" i="8"/>
  <c r="L16" i="8" s="1"/>
  <c r="H13" i="13"/>
  <c r="L13" i="13" s="1"/>
  <c r="H17" i="13"/>
  <c r="L17" i="13" s="1"/>
  <c r="H14" i="12"/>
  <c r="L14" i="12" s="1"/>
  <c r="H16" i="11"/>
  <c r="L16" i="11" s="1"/>
  <c r="H10" i="10"/>
  <c r="L10" i="10" s="1"/>
  <c r="H16" i="10"/>
  <c r="L16" i="10" s="1"/>
  <c r="G10" i="9"/>
  <c r="K10" i="9" s="1"/>
  <c r="G17" i="8"/>
  <c r="K17" i="8" s="1"/>
  <c r="M17" i="5"/>
  <c r="P17" i="5"/>
  <c r="K17" i="5"/>
  <c r="Q17" i="3"/>
  <c r="V17" i="5"/>
  <c r="P4" i="5"/>
  <c r="M10" i="5"/>
  <c r="P14" i="5"/>
  <c r="K5" i="5"/>
  <c r="R10" i="5"/>
  <c r="P17" i="2"/>
  <c r="P5" i="5"/>
  <c r="R5" i="5"/>
  <c r="M5" i="5"/>
  <c r="T5" i="5"/>
  <c r="K4" i="5"/>
  <c r="V4" i="5"/>
  <c r="C17" i="2"/>
  <c r="Y18" i="5"/>
  <c r="D24" i="6"/>
  <c r="H17" i="3"/>
  <c r="K18" i="5"/>
  <c r="N18" i="5" s="1"/>
  <c r="K15" i="5"/>
  <c r="K11" i="5"/>
  <c r="T10" i="5"/>
  <c r="V10" i="5"/>
  <c r="M15" i="5"/>
  <c r="V15" i="5"/>
  <c r="K6" i="5"/>
  <c r="T15" i="5"/>
  <c r="R15" i="5"/>
  <c r="M11" i="5"/>
  <c r="V11" i="5"/>
  <c r="N16" i="5"/>
  <c r="K10" i="5"/>
  <c r="V6" i="5"/>
  <c r="P6" i="5"/>
  <c r="T6" i="5"/>
  <c r="M6" i="5"/>
  <c r="L17" i="3"/>
  <c r="S17" i="2"/>
  <c r="J17" i="3"/>
  <c r="V17" i="2"/>
  <c r="H17" i="2"/>
  <c r="P9" i="5"/>
  <c r="P16" i="5"/>
  <c r="V16" i="5"/>
  <c r="V14" i="5"/>
  <c r="T16" i="5"/>
  <c r="R16" i="5"/>
  <c r="K8" i="5"/>
  <c r="M13" i="5"/>
  <c r="K14" i="5"/>
  <c r="M8" i="5"/>
  <c r="M9" i="5"/>
  <c r="N9" i="5" s="1"/>
  <c r="R14" i="5"/>
  <c r="K13" i="5"/>
  <c r="V8" i="5"/>
  <c r="V13" i="5"/>
  <c r="R13" i="5"/>
  <c r="P13" i="5"/>
  <c r="P7" i="5"/>
  <c r="M14" i="5"/>
  <c r="T9" i="5"/>
  <c r="R9" i="5"/>
  <c r="V9" i="5"/>
  <c r="K7" i="5"/>
  <c r="B63" i="6"/>
  <c r="T18" i="5"/>
  <c r="AB18" i="5"/>
  <c r="AC18" i="5"/>
  <c r="AE18" i="5" s="1"/>
  <c r="V7" i="5"/>
  <c r="M7" i="5"/>
  <c r="T7" i="5"/>
  <c r="M4" i="5"/>
  <c r="T4" i="5"/>
  <c r="R18" i="5"/>
  <c r="P18" i="5"/>
  <c r="V18" i="5"/>
  <c r="N12" i="5"/>
  <c r="N10" i="5" l="1"/>
  <c r="G8" i="13"/>
  <c r="K8" i="13" s="1"/>
  <c r="H9" i="13"/>
  <c r="L9" i="13" s="1"/>
  <c r="G12" i="13"/>
  <c r="K12" i="13" s="1"/>
  <c r="H16" i="12"/>
  <c r="L16" i="12" s="1"/>
  <c r="H11" i="12"/>
  <c r="L11" i="12" s="1"/>
  <c r="G11" i="13"/>
  <c r="K11" i="13" s="1"/>
  <c r="H7" i="13"/>
  <c r="L7" i="13" s="1"/>
  <c r="G5" i="13"/>
  <c r="K5" i="13" s="1"/>
  <c r="H14" i="13"/>
  <c r="L14" i="13" s="1"/>
  <c r="G16" i="13"/>
  <c r="K16" i="13" s="1"/>
  <c r="H13" i="12"/>
  <c r="L13" i="12" s="1"/>
  <c r="H7" i="12"/>
  <c r="L7" i="12" s="1"/>
  <c r="H15" i="12"/>
  <c r="L15" i="12" s="1"/>
  <c r="G17" i="12"/>
  <c r="K17" i="12" s="1"/>
  <c r="H8" i="12"/>
  <c r="L8" i="12" s="1"/>
  <c r="G18" i="12"/>
  <c r="K18" i="12" s="1"/>
  <c r="G9" i="12"/>
  <c r="K9" i="12" s="1"/>
  <c r="G10" i="12"/>
  <c r="K10" i="12" s="1"/>
  <c r="H5" i="12"/>
  <c r="L5" i="12" s="1"/>
  <c r="H13" i="11"/>
  <c r="L13" i="11" s="1"/>
  <c r="H10" i="11"/>
  <c r="L10" i="11" s="1"/>
  <c r="H5" i="11"/>
  <c r="L5" i="11" s="1"/>
  <c r="H12" i="11"/>
  <c r="L12" i="11" s="1"/>
  <c r="H15" i="11"/>
  <c r="L15" i="11" s="1"/>
  <c r="G17" i="11"/>
  <c r="K17" i="11" s="1"/>
  <c r="G8" i="11"/>
  <c r="K8" i="11" s="1"/>
  <c r="H5" i="10"/>
  <c r="L5" i="10" s="1"/>
  <c r="H11" i="10"/>
  <c r="L11" i="10" s="1"/>
  <c r="H15" i="10"/>
  <c r="L15" i="10" s="1"/>
  <c r="H9" i="10"/>
  <c r="L9" i="10" s="1"/>
  <c r="G18" i="10"/>
  <c r="K18" i="10" s="1"/>
  <c r="G8" i="10"/>
  <c r="K8" i="10" s="1"/>
  <c r="G17" i="10"/>
  <c r="K17" i="10" s="1"/>
  <c r="G7" i="10"/>
  <c r="K7" i="10" s="1"/>
  <c r="H12" i="10"/>
  <c r="L12" i="10" s="1"/>
  <c r="H5" i="9"/>
  <c r="L5" i="9" s="1"/>
  <c r="G6" i="8"/>
  <c r="K6" i="8" s="1"/>
  <c r="H10" i="8"/>
  <c r="L10" i="8" s="1"/>
  <c r="G13" i="8"/>
  <c r="K13" i="8" s="1"/>
  <c r="G9" i="8"/>
  <c r="K9" i="8" s="1"/>
  <c r="H9" i="8"/>
  <c r="L9" i="8" s="1"/>
  <c r="H5" i="8"/>
  <c r="L5" i="8" s="1"/>
  <c r="N6" i="5"/>
  <c r="N17" i="5"/>
  <c r="N5" i="5"/>
  <c r="N11" i="5"/>
  <c r="N4" i="5"/>
  <c r="N15" i="5"/>
  <c r="N8" i="5"/>
  <c r="N13" i="5"/>
  <c r="N14" i="5"/>
  <c r="N7" i="5"/>
</calcChain>
</file>

<file path=xl/comments1.xml><?xml version="1.0" encoding="utf-8"?>
<comments xmlns="http://schemas.openxmlformats.org/spreadsheetml/2006/main">
  <authors>
    <author>mblac06</author>
  </authors>
  <commentList>
    <comment ref="G18" authorId="0">
      <text>
        <r>
          <rPr>
            <b/>
            <sz val="9"/>
            <color indexed="81"/>
            <rFont val="Tahoma"/>
            <family val="2"/>
          </rPr>
          <t>mblac06:</t>
        </r>
        <r>
          <rPr>
            <sz val="9"/>
            <color indexed="81"/>
            <rFont val="Tahoma"/>
            <family val="2"/>
          </rPr>
          <t xml:space="preserve">
Currently not availlable, report will be availbale from Q3 2018 onwards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mblac06:</t>
        </r>
        <r>
          <rPr>
            <sz val="9"/>
            <color indexed="81"/>
            <rFont val="Tahoma"/>
            <family val="2"/>
          </rPr>
          <t xml:space="preserve">
Currently not available, report will be availbale from Q3 2018 onwards </t>
        </r>
      </text>
    </comment>
    <comment ref="T18" authorId="0">
      <text>
        <r>
          <rPr>
            <b/>
            <sz val="9"/>
            <color indexed="81"/>
            <rFont val="Tahoma"/>
            <family val="2"/>
          </rPr>
          <t>mblac06:</t>
        </r>
        <r>
          <rPr>
            <sz val="9"/>
            <color indexed="81"/>
            <rFont val="Tahoma"/>
            <family val="2"/>
          </rPr>
          <t xml:space="preserve">
Data on Vector is only availbale from 03 March 17 so this value is artificially low at present. The KPI will only report fully after March 2019. </t>
        </r>
      </text>
    </comment>
  </commentList>
</comments>
</file>

<file path=xl/sharedStrings.xml><?xml version="1.0" encoding="utf-8"?>
<sst xmlns="http://schemas.openxmlformats.org/spreadsheetml/2006/main" count="1510" uniqueCount="1214">
  <si>
    <t xml:space="preserve">KPI 0: Summary Statistics </t>
  </si>
  <si>
    <t xml:space="preserve">Total Population (TP) </t>
  </si>
  <si>
    <t xml:space="preserve">Borders </t>
  </si>
  <si>
    <t xml:space="preserve">Fife </t>
  </si>
  <si>
    <t xml:space="preserve">Highland </t>
  </si>
  <si>
    <t xml:space="preserve">Lanarkshire </t>
  </si>
  <si>
    <t xml:space="preserve">Lothian </t>
  </si>
  <si>
    <t xml:space="preserve">Orkney </t>
  </si>
  <si>
    <t xml:space="preserve">Tayside </t>
  </si>
  <si>
    <t xml:space="preserve">Temporarily suspended (TS) </t>
  </si>
  <si>
    <t xml:space="preserve">Temporarily unavailable (TU) </t>
  </si>
  <si>
    <t xml:space="preserve">Eligible Population (EP = TP-TS-PS+TU) </t>
  </si>
  <si>
    <t xml:space="preserve">Screening population (SP) </t>
  </si>
  <si>
    <t>Board of treatment</t>
  </si>
  <si>
    <t xml:space="preserve">Permanently suspended (PS) </t>
  </si>
  <si>
    <t xml:space="preserve">Ayrshire &amp; Arran </t>
  </si>
  <si>
    <t xml:space="preserve">Western Isles </t>
  </si>
  <si>
    <t xml:space="preserve">Patients with an outcome of 'Refer to Ophthalmology ' in the first 6 month of the interval (RO) </t>
  </si>
  <si>
    <t xml:space="preserve">Average of the number of days to Ophthalmology  examination (ADOE) </t>
  </si>
  <si>
    <t>KPI 16: Ophthalmology attendance rate</t>
  </si>
  <si>
    <t xml:space="preserve">KPI 17: Ophthalmology suspensions rate </t>
  </si>
  <si>
    <t>People temporarily suspended from screening for reason of "under the care of Ophthalmologist" (UCO)</t>
  </si>
  <si>
    <t xml:space="preserve">People with last result 'observable' in the first 6 month of the interval (POR) </t>
  </si>
  <si>
    <t xml:space="preserve">People within POR who commenced an examination within 6 month (PC6M) </t>
  </si>
  <si>
    <t xml:space="preserve">KPI 11: Six Month Recall result rate </t>
  </si>
  <si>
    <t xml:space="preserve">KPI 12: Six Month recall rescreen rate </t>
  </si>
  <si>
    <t xml:space="preserve">KPI 13: Referable Result rate </t>
  </si>
  <si>
    <t xml:space="preserve">KPI 7A: Annual photographic technical failure rate </t>
  </si>
  <si>
    <t xml:space="preserve">Photographic screenings (PS) </t>
  </si>
  <si>
    <t xml:space="preserve">Slit lamp screenings (SL) </t>
  </si>
  <si>
    <t xml:space="preserve">Unsuccessful slit lamp screening episodes (USL) </t>
  </si>
  <si>
    <t xml:space="preserve">KPI 7: Annual overall technical failure rate </t>
  </si>
  <si>
    <t xml:space="preserve">Slit lamp screenings + photographic screenings (SLPS) </t>
  </si>
  <si>
    <t xml:space="preserve">Longest recorded number of days to written report (LRD) </t>
  </si>
  <si>
    <t xml:space="preserve">Average of the number of days to written report (AD) </t>
  </si>
  <si>
    <t xml:space="preserve">Median of the number of days to written report (MD) </t>
  </si>
  <si>
    <t xml:space="preserve">Number of episodes (NE) </t>
  </si>
  <si>
    <t xml:space="preserve">KPI 9: Written report success rate </t>
  </si>
  <si>
    <t xml:space="preserve">KPI 7B: Annual slit lamp technical failure rate </t>
  </si>
  <si>
    <t xml:space="preserve">KPI 8: Duration to written report </t>
  </si>
  <si>
    <t xml:space="preserve">People attending screening without invitation (API) </t>
  </si>
  <si>
    <t xml:space="preserve">People invited at least once (INV) </t>
  </si>
  <si>
    <t xml:space="preserve">People successfully screened (biennial) (BIE) </t>
  </si>
  <si>
    <t xml:space="preserve">KPI 6: Annual patient technical recall rate </t>
  </si>
  <si>
    <t xml:space="preserve">People unsuccessfully screened (UNSUC) </t>
  </si>
  <si>
    <t xml:space="preserve">People attending at least once (ATT) </t>
  </si>
  <si>
    <t xml:space="preserve">KPI 14: Ophthalmology Report Interval </t>
  </si>
  <si>
    <t>% (100 * TS/TP)</t>
  </si>
  <si>
    <t>% (100 * PS/TP)</t>
  </si>
  <si>
    <t>% (100*TU/TP)</t>
  </si>
  <si>
    <t>% (100*EP/TP)</t>
  </si>
  <si>
    <t xml:space="preserve">KPI 10: Twelve Month Recall result rate </t>
  </si>
  <si>
    <t xml:space="preserve">Unsuccessful photographic screening episodes (UPS) </t>
  </si>
  <si>
    <t>Longest recorded days to opthalmology examination for the first qualifying episode (LRDOE)</t>
  </si>
  <si>
    <t>Scotland</t>
  </si>
  <si>
    <t xml:space="preserve">% (100 * UNSUC / EP) </t>
  </si>
  <si>
    <t xml:space="preserve">% (100 * BIE / EP) </t>
  </si>
  <si>
    <t xml:space="preserve">% (100 * SUC2 /EP) </t>
  </si>
  <si>
    <t xml:space="preserve">% (100 * SUC1 /EP) </t>
  </si>
  <si>
    <t xml:space="preserve">% (100 * ATT / EP) </t>
  </si>
  <si>
    <t xml:space="preserve">% (100 * INV / (EP - API)) </t>
  </si>
  <si>
    <t xml:space="preserve">% (100 * UPS/ PS) </t>
  </si>
  <si>
    <t xml:space="preserve">% (100 * USL / SL) </t>
  </si>
  <si>
    <t xml:space="preserve">% (100 * USLUPS / SLPS) </t>
  </si>
  <si>
    <t xml:space="preserve">% (100 * E20D / NE) </t>
  </si>
  <si>
    <t>% (100* SSE/EP)</t>
  </si>
  <si>
    <t xml:space="preserve">% (100 * SEN / SSE) </t>
  </si>
  <si>
    <t xml:space="preserve">% (100 * SEO / SSE) </t>
  </si>
  <si>
    <t xml:space="preserve">%  (100 * PC6M / POR) </t>
  </si>
  <si>
    <t xml:space="preserve">% (100 * SER / SSE) </t>
  </si>
  <si>
    <t>% (100 * RO/EP)</t>
  </si>
  <si>
    <t>% (100 * SOE/RO)</t>
  </si>
  <si>
    <t>% (100 * REFT / RO)</t>
  </si>
  <si>
    <t xml:space="preserve">% (100 * OPHTH / SP) </t>
  </si>
  <si>
    <t xml:space="preserve">% (100 * UCO / SP) </t>
  </si>
  <si>
    <t xml:space="preserve">Episodes with &lt;= 20 working days to written report (E20D) </t>
  </si>
  <si>
    <t xml:space="preserve">Unsuccessful slit lamp screenings &amp; photographic screenings (USLUPS) </t>
  </si>
  <si>
    <t xml:space="preserve">Successful screening episodes (excl. ophthalmology examinations) (SSE) </t>
  </si>
  <si>
    <t xml:space="preserve">Screening episodes (excl. ophthalmology examinations) with observable result (SEO) </t>
  </si>
  <si>
    <t xml:space="preserve">Screening episodes (excl. ophthalmology examinations) with negative result (SEN) </t>
  </si>
  <si>
    <t xml:space="preserve">Screening episodes (excl. ophthalmology examinations) with referable result (SER) </t>
  </si>
  <si>
    <t xml:space="preserve">People who attended at least 1 Ophthalmology examination with a screening outcome of 'Re-screen in 12 months', 'Re-screen in 6 months' or 'Retain under Ophthalmology review' (OPHTH) </t>
  </si>
  <si>
    <t xml:space="preserve">Patients within RO with a subsequent Ophthalmology examination (SOE) </t>
  </si>
  <si>
    <t xml:space="preserve">KPI 15: Ophthalmology review target </t>
  </si>
  <si>
    <t xml:space="preserve">Patients with an outcome of 'Refer to Ophthalmology ' in the first 6 months of the interval (RO) </t>
  </si>
  <si>
    <t xml:space="preserve">Number of these patients for whom the days to Ophthalmology examination is less than or equal to referral target (90 days) (REFT) </t>
  </si>
  <si>
    <t>KPI 0: National Summary Statistics</t>
  </si>
  <si>
    <t xml:space="preserve">As low as possible </t>
  </si>
  <si>
    <t xml:space="preserve">DNA rate </t>
  </si>
  <si>
    <t xml:space="preserve">% (100 * INV - ATT) </t>
  </si>
  <si>
    <t>N/A</t>
  </si>
  <si>
    <t xml:space="preserve">People successfully screened in reporting period (SUC) </t>
  </si>
  <si>
    <t xml:space="preserve">People successfully screened in the prev year (ANN) </t>
  </si>
  <si>
    <t>HIS Target June 2016</t>
  </si>
  <si>
    <t xml:space="preserve">Call/Recall (HIS Standards 2) </t>
  </si>
  <si>
    <t>2.3 The invitation to attend diabetic retinopathy screening is offered to all newly diagnosed patients within 30 calendar days of the DRS Collaborative4 receiving notification.</t>
  </si>
  <si>
    <t>2.4 The date of the appointment offered to all newly diagnosed patients is within 90 calendar days of the DRS Collaborative4 receiving notification.</t>
  </si>
  <si>
    <t>KPI 2: Screening uptake rate        (HIS Standard 3)</t>
  </si>
  <si>
    <t xml:space="preserve">KPI 4: Successful screening rate            (HIS Standard 3) </t>
  </si>
  <si>
    <t>KPI 1: Screening invitation rate           (HIS Standard 3)</t>
  </si>
  <si>
    <t xml:space="preserve">KPI 7A: Annual photographic technical failure rate                        (HIS Standard 4) </t>
  </si>
  <si>
    <t>KPI 3: Annual successful screening rate (HIS Standard 3)</t>
  </si>
  <si>
    <t>KPI 5: Biennial successful screening rate (HIS Standard 3)</t>
  </si>
  <si>
    <t>Title</t>
  </si>
  <si>
    <t>Date Range</t>
  </si>
  <si>
    <t>Start</t>
  </si>
  <si>
    <t>End</t>
  </si>
  <si>
    <t>Results of Level 1</t>
  </si>
  <si>
    <t>End of Output</t>
  </si>
  <si>
    <r>
      <t xml:space="preserve">Longest recorded to Ophthalmology  examination for the first qualifying episode 
</t>
    </r>
    <r>
      <rPr>
        <sz val="9"/>
        <rFont val="Arial"/>
        <family val="2"/>
      </rPr>
      <t>(based on 30 days/month - months&amp;days)</t>
    </r>
  </si>
  <si>
    <t>Grampian</t>
  </si>
  <si>
    <t>Forth Valley</t>
  </si>
  <si>
    <t>Dumfries &amp; Galloway</t>
  </si>
  <si>
    <t>Shetland</t>
  </si>
  <si>
    <t>Greater Glasgow &amp; Clyde</t>
  </si>
  <si>
    <t xml:space="preserve">Indicative DNA rate by % (KPI 1 - KPI 2) </t>
  </si>
  <si>
    <r>
      <t xml:space="preserve">NHS boards achieve an uptake of </t>
    </r>
    <r>
      <rPr>
        <b/>
        <sz val="10"/>
        <color rgb="FFFF0000"/>
        <rFont val="Arial"/>
        <family val="2"/>
      </rPr>
      <t>80%</t>
    </r>
    <r>
      <rPr>
        <b/>
        <sz val="10"/>
        <color rgb="FF0000FF"/>
        <rFont val="Arial"/>
        <family val="2"/>
      </rPr>
      <t xml:space="preserve"> pa.                     (HIS Standard 3.2)</t>
    </r>
  </si>
  <si>
    <r>
      <t xml:space="preserve">NHS boards achieve an uptake of </t>
    </r>
    <r>
      <rPr>
        <b/>
        <sz val="10"/>
        <color rgb="FFFF0000"/>
        <rFont val="Arial"/>
        <family val="2"/>
      </rPr>
      <t>80%</t>
    </r>
    <r>
      <rPr>
        <b/>
        <sz val="10"/>
        <color rgb="FF0000FF"/>
        <rFont val="Arial"/>
        <family val="2"/>
      </rPr>
      <t xml:space="preserve"> pa.                      (HIS Standard 3.2)</t>
    </r>
  </si>
  <si>
    <r>
      <t xml:space="preserve">Within </t>
    </r>
    <r>
      <rPr>
        <b/>
        <sz val="10"/>
        <color rgb="FFFF0000"/>
        <rFont val="Arial"/>
        <family val="2"/>
      </rPr>
      <t>30</t>
    </r>
    <r>
      <rPr>
        <b/>
        <sz val="10"/>
        <color rgb="FF0000FF"/>
        <rFont val="Arial"/>
        <family val="2"/>
      </rPr>
      <t xml:space="preserve"> calendar days for newly diagnosed appointment offer.                          (HIS Standard 2.3)</t>
    </r>
  </si>
  <si>
    <r>
      <t xml:space="preserve">Within </t>
    </r>
    <r>
      <rPr>
        <b/>
        <sz val="10"/>
        <color rgb="FFFF0000"/>
        <rFont val="Arial"/>
        <family val="2"/>
      </rPr>
      <t>90</t>
    </r>
    <r>
      <rPr>
        <b/>
        <sz val="10"/>
        <color rgb="FF0000FF"/>
        <rFont val="Arial"/>
        <family val="2"/>
      </rPr>
      <t xml:space="preserve"> calendar days for newly diagnosed appointment date.                                 (HIS Standard 2.4)</t>
    </r>
  </si>
  <si>
    <r>
      <t xml:space="preserve">NHS boards achieve a maximum rate of ungradeable images of </t>
    </r>
    <r>
      <rPr>
        <b/>
        <sz val="10"/>
        <color rgb="FFFF0000"/>
        <rFont val="Arial"/>
        <family val="2"/>
      </rPr>
      <t>2.5%</t>
    </r>
    <r>
      <rPr>
        <b/>
        <sz val="10"/>
        <color rgb="FF0000FF"/>
        <rFont val="Arial"/>
        <family val="2"/>
      </rPr>
      <t xml:space="preserve"> for digital imaging.                                      (HIS Standard 4.3)</t>
    </r>
  </si>
  <si>
    <r>
      <t xml:space="preserve">NHS boards achieve a maximum rate of ungradeable images of </t>
    </r>
    <r>
      <rPr>
        <b/>
        <sz val="10"/>
        <color rgb="FFFF0000"/>
        <rFont val="Arial"/>
        <family val="2"/>
      </rPr>
      <t>2.0%</t>
    </r>
    <r>
      <rPr>
        <b/>
        <sz val="10"/>
        <color rgb="FF0000FF"/>
        <rFont val="Arial"/>
        <family val="2"/>
      </rPr>
      <t xml:space="preserve"> for slit lamp examinations.                                       (HIS Standard 4.3)</t>
    </r>
  </si>
  <si>
    <r>
      <t xml:space="preserve">A minimum of </t>
    </r>
    <r>
      <rPr>
        <sz val="10"/>
        <color rgb="FFFF0000"/>
        <rFont val="Arial"/>
        <family val="2"/>
      </rPr>
      <t>95%</t>
    </r>
    <r>
      <rPr>
        <sz val="10"/>
        <color rgb="FF0000FF"/>
        <rFont val="Arial"/>
        <family val="2"/>
      </rPr>
      <t xml:space="preserve"> of people screened are sent the result within 20 working days of being screened.                                               (HIS Standards 2.4)</t>
    </r>
  </si>
  <si>
    <t>(All BOTs) and (001.01 KPI 0-TP-BoT AYRSHIRE AND ARRAN)</t>
  </si>
  <si>
    <t>(All BOTs) and (001.02 KPI 0-TP-BoT BORDERS)</t>
  </si>
  <si>
    <t>(All BOTs) and (001.03 KPI 0-TP-BoT DUMFRIES AND GALLOWAY)</t>
  </si>
  <si>
    <t>(All BOTs) and (001.04 KPI 0-TP-BoT FIFE)</t>
  </si>
  <si>
    <t>(All BOTs) and (001.05 KPI 0-TP-BoT FORTH VALLEY)</t>
  </si>
  <si>
    <t>(All BOTs) and (001.06 KPI 0-TP-BoT GRAMPIAN)</t>
  </si>
  <si>
    <t>(All BOTs) and (001.07 KPI 0-TP-BoT GREATER GLASGOW,CLYDE)</t>
  </si>
  <si>
    <t>(All BOTs) and (001.08 KPI 0-TP-BoT HIGHLAND)</t>
  </si>
  <si>
    <t>(All BOTs) and (001.09 KPI 0-TP-BoT LANARKSHIRE)</t>
  </si>
  <si>
    <t>(All BOTs) and (001.10 KPI 0-TP-BoT LOTHIAN)</t>
  </si>
  <si>
    <t>(All BOTs) and (001.11 KPI 0-TP-BoT ORKNEY)</t>
  </si>
  <si>
    <t>(All BOTs) and (001.12 KPI 0-TP-BoT SHETLAND)</t>
  </si>
  <si>
    <t>(All BOTs) and (001.13 KPI 0-TP-BoT TAYSIDE)</t>
  </si>
  <si>
    <t>(All BOTs) and (001.14 KPI 0-TP-BoT WESTERN ISLES)</t>
  </si>
  <si>
    <t>(All BOTs) and (001.99 KPI 0-TP-*** TOTAL ***)</t>
  </si>
  <si>
    <t>(All BOTs) and (002.01 KPI 0-TS-BoT AYRSHIRE AND ARRAN)</t>
  </si>
  <si>
    <t>(All BOTs) and (002.02 KPI 0-TS-BoT BORDERS)</t>
  </si>
  <si>
    <t>(All BOTs) and (002.03 KPI 0-TS-BoT DUMFRIES AND GALLOWAY)</t>
  </si>
  <si>
    <t>(All BOTs) and (002.04 KPI 0-TS-BoT FIFE)</t>
  </si>
  <si>
    <t>(All BOTs) and (002.05 KPI 0-TS-BoT FORTH VALLEY)</t>
  </si>
  <si>
    <t>(All BOTs) and (002.06 KPI 0-TS-BoT GRAMPIAN)</t>
  </si>
  <si>
    <t>(All BOTs) and (002.07 KPI 0-TS-BoT GREATER GLASGOW,CLYDE)</t>
  </si>
  <si>
    <t>(All BOTs) and (002.08 KPI 0-TS-BoT HIGHLAND)</t>
  </si>
  <si>
    <t>(All BOTs) and (002.09 KPI 0-TS-BoT LANARKSHIRE)</t>
  </si>
  <si>
    <t>(All BOTs) and (002.10 KPI 0-TS-BoT LOTHIAN)</t>
  </si>
  <si>
    <t>(All BOTs) and (002.11 KPI 0-TS-BoT ORKNEY)</t>
  </si>
  <si>
    <t>(All BOTs) and (002.12 KPI 0-TS-BoT SHETLAND)</t>
  </si>
  <si>
    <t>(All BOTs) and (002.13 KPI 0-TS-BoT TAYSIDE)</t>
  </si>
  <si>
    <t>(All BOTs) and (002.14 KPI 0-TS-BoT WESTERN ISLES)</t>
  </si>
  <si>
    <t>(All BOTs) and (002.99 KPI 0-TS-*** TOTAL ***)</t>
  </si>
  <si>
    <t>(All BOTs) and (003.01 KPI 0-PS-BoT AYRSHIRE AND ARRAN)</t>
  </si>
  <si>
    <t>(All BOTs) and (003.02 KPI 0-PS-BoT BORDERS)</t>
  </si>
  <si>
    <t>(All BOTs) and (003.03 KPI 0-PS-BoT DUMFRIES AND GALLOWAY)</t>
  </si>
  <si>
    <t>(All BOTs) and (003.04 KPI 0-PS-BoT FIFE)</t>
  </si>
  <si>
    <t>(All BOTs) and (003.05 KPI 0-PS-BoT FORTH VALLEY)</t>
  </si>
  <si>
    <t>(All BOTs) and (003.06 KPI 0-PS-BoT GRAMPIAN)</t>
  </si>
  <si>
    <t>(All BOTs) and (003.07 KPI 0-PS-BoT GREATER GLASGOW,CLYDE)</t>
  </si>
  <si>
    <t>(All BOTs) and (003.08 KPI 0-PS-BoT HIGHLAND)</t>
  </si>
  <si>
    <t>(All BOTs) and (003.09 KPI 0-PS-BoT LANARKSHIRE)</t>
  </si>
  <si>
    <t>(All BOTs) and (003.10 KPI 0-PS-BoT LOTHIAN)</t>
  </si>
  <si>
    <t>(All BOTs) and (003.11 KPI 0-PS-BoT ORKNEY)</t>
  </si>
  <si>
    <t>(All BOTs) and (003.12 KPI 0-PS-BoT SHETLAND)</t>
  </si>
  <si>
    <t>(All BOTs) and (003.13 KPI 0-PS-BoT TAYSIDE)</t>
  </si>
  <si>
    <t>(All BOTs) and (003.14 KPI 0-PS-BoT WESTERN ISLES)</t>
  </si>
  <si>
    <t>(All BOTs) and (003.99 KPI 0-PS-*** TOTAL ***)</t>
  </si>
  <si>
    <t>(All BOTs) and (004.01 KPI 0-TU-BoT AYRSHIRE AND ARRAN)</t>
  </si>
  <si>
    <t>(All BOTs) and (004.02 KPI 0-TU-BoT BORDERS)</t>
  </si>
  <si>
    <t>(All BOTs) and (004.03 KPI 0-TU-BoT DUMFRIES AND GALLOWAY)</t>
  </si>
  <si>
    <t>(All BOTs) and (004.04 KPI 0-TU-BoT FIFE)</t>
  </si>
  <si>
    <t>(All BOTs) and (004.05 KPI 0-TU-BoT FORTH VALLEY)</t>
  </si>
  <si>
    <t>(All BOTs) and (004.06 KPI 0-TU-BoT GRAMPIAN)</t>
  </si>
  <si>
    <t>(All BOTs) and (004.07 KPI 0-TU-BoT GREATER GLASGOW,CLYDE)</t>
  </si>
  <si>
    <t>(All BOTs) and (004.08 KPI 0-TU-BoT HIGHLAND)</t>
  </si>
  <si>
    <t>(All BOTs) and (004.09 KPI 0-TU-BoT LANARKSHIRE)</t>
  </si>
  <si>
    <t>(All BOTs) and (004.10 KPI 0-TU-BoT LOTHIAN)</t>
  </si>
  <si>
    <t>(All BOTs) and (004.11 KPI 0-TU-BoT ORKNEY)</t>
  </si>
  <si>
    <t>(All BOTs) and (004.12 KPI 0-TU-BoT SHETLAND)</t>
  </si>
  <si>
    <t>(All BOTs) and (004.13 KPI 0-TU-BoT TAYSIDE)</t>
  </si>
  <si>
    <t>(All BOTs) and (004.14 KPI 0-TU-BoT WESTERN ISLES)</t>
  </si>
  <si>
    <t>(All BOTs) and (004.99 KPI 0-TU-*** TOTAL ***)</t>
  </si>
  <si>
    <t>(All BOTs) and (005.01 KPI 0-EP=TP-TS-PSBoT AYRSHIRE AND ARRAN)</t>
  </si>
  <si>
    <t>(All BOTs) and (005.02 KPI 0-EP=TP-TS-PSBoT BORDERS)</t>
  </si>
  <si>
    <t>(All BOTs) and (005.03 KPI 0-EP=TP-TS-PSBoT DUMFRIES AND GALLOWAY)</t>
  </si>
  <si>
    <t>(All BOTs) and (005.04 KPI 0-EP=TP-TS-PSBoT FIFE)</t>
  </si>
  <si>
    <t>(All BOTs) and (005.05 KPI 0-EP=TP-TS-PSBoT FORTH VALLEY)</t>
  </si>
  <si>
    <t>(All BOTs) and (005.06 KPI 0-EP=TP-TS-PSBoT GRAMPIAN)</t>
  </si>
  <si>
    <t>(All BOTs) and (005.07 KPI 0-EP=TP-TS-PSBoT GREATER GLASGOW,CLYDE)</t>
  </si>
  <si>
    <t>(All BOTs) and (005.08 KPI 0-EP=TP-TS-PSBoT HIGHLAND)</t>
  </si>
  <si>
    <t>(All BOTs) and (005.09 KPI 0-EP=TP-TS-PSBoT LANARKSHIRE)</t>
  </si>
  <si>
    <t>(All BOTs) and (005.10 KPI 0-EP=TP-TS-PSBoT LOTHIAN)</t>
  </si>
  <si>
    <t>(All BOTs) and (005.11 KPI 0-EP=TP-TS-PSBoT ORKNEY)</t>
  </si>
  <si>
    <t>(All BOTs) and (005.12 KPI 0-EP=TP-TS-PSBoT SHETLAND)</t>
  </si>
  <si>
    <t>(All BOTs) and (005.13 KPI 0-EP=TP-TS-PSBoT TAYSIDE)</t>
  </si>
  <si>
    <t>(All BOTs) and (005.14 KPI 0-EP=TP-TS-PSBoT WESTERN ISLES)</t>
  </si>
  <si>
    <t>(All BOTs) and (005.99 KPI 0-EP=TP-TS-PS*** TOTAL ***)</t>
  </si>
  <si>
    <t>(All BOTs) and (006.01 KPI 1-EP-BoT AYRSHIRE AND ARRAN)</t>
  </si>
  <si>
    <t>(All BOTs) and (006.02 KPI 1-EP-BoT BORDERS)</t>
  </si>
  <si>
    <t>(All BOTs) and (006.03 KPI 1-EP-BoT DUMFRIES AND GALLOWAY)</t>
  </si>
  <si>
    <t>(All BOTs) and (006.04 KPI 1-EP-BoT FIFE)</t>
  </si>
  <si>
    <t>(All BOTs) and (006.05 KPI 1-EP-BoT FORTH VALLEY)</t>
  </si>
  <si>
    <t>(All BOTs) and (006.06 KPI 1-EP-BoT GRAMPIAN)</t>
  </si>
  <si>
    <t>(All BOTs) and (006.07 KPI 1-EP-BoT GREATER GLASGOW,CLYDE)</t>
  </si>
  <si>
    <t>(All BOTs) and (006.08 KPI 1-EP-BoT HIGHLAND)</t>
  </si>
  <si>
    <t>(All BOTs) and (006.09 KPI 1-EP-BoT LANARKSHIRE)</t>
  </si>
  <si>
    <t>(All BOTs) and (006.10 KPI 1-EP-BoT LOTHIAN)</t>
  </si>
  <si>
    <t>(All BOTs) and (006.11 KPI 1-EP-BoT ORKNEY)</t>
  </si>
  <si>
    <t>(All BOTs) and (006.12 KPI 1-EP-BoT SHETLAND)</t>
  </si>
  <si>
    <t>(All BOTs) and (006.13 KPI 1-EP-BoT TAYSIDE)</t>
  </si>
  <si>
    <t>(All BOTs) and (006.14 KPI 1-EP-BoT WESTERN ISLES)</t>
  </si>
  <si>
    <t>(All BOTs) and (006.99 KPI 1-EP-*** TOTAL ***)</t>
  </si>
  <si>
    <t>(All BOTs) and (007.01 KPI 1-API-BoT AYRSHIRE AND ARRAN)</t>
  </si>
  <si>
    <t>(All BOTs) and (007.02 KPI 1-API-BoT BORDERS)</t>
  </si>
  <si>
    <t>(All BOTs) and (007.03 KPI 1-API-BoT DUMFRIES AND GALLOWAY)</t>
  </si>
  <si>
    <t>(All BOTs) and (007.04 KPI 1-API-BoT FIFE)</t>
  </si>
  <si>
    <t>(All BOTs) and (007.05 KPI 1-API-BoT FORTH VALLEY)</t>
  </si>
  <si>
    <t>(All BOTs) and (007.06 KPI 1-API-BoT GRAMPIAN)</t>
  </si>
  <si>
    <t>(All BOTs) and (007.07 KPI 1-API-BoT GREATER GLASGOW,CLYDE)</t>
  </si>
  <si>
    <t>(All BOTs) and (007.08 KPI 1-API-BoT HIGHLAND)</t>
  </si>
  <si>
    <t>(All BOTs) and (007.09 KPI 1-API-BoT LANARKSHIRE)</t>
  </si>
  <si>
    <t>(All BOTs) and (007.10 KPI 1-API-BoT LOTHIAN)</t>
  </si>
  <si>
    <t>(All BOTs) and (007.11 KPI 1-API-BoT ORKNEY)</t>
  </si>
  <si>
    <t>(All BOTs) and (007.12 KPI 1-API-BoT SHETLAND)</t>
  </si>
  <si>
    <t>(All BOTs) and (007.13 KPI 1-API-BoT TAYSIDE)</t>
  </si>
  <si>
    <t>(All BOTs) and (007.14 KPI 1-API-BoT WESTERN ISLES)</t>
  </si>
  <si>
    <t>(All BOTs) and (007.99 KPI 1-API-*** TOTAL ***)</t>
  </si>
  <si>
    <t>(All BOTs) and (008.01 KPI 1-INV-BoT AYRSHIRE AND ARRAN)</t>
  </si>
  <si>
    <t>(All BOTs) and (008.02 KPI 1-INV-BoT BORDERS)</t>
  </si>
  <si>
    <t>(All BOTs) and (008.03 KPI 1-INV-BoT DUMFRIES AND GALLOWAY)</t>
  </si>
  <si>
    <t>(All BOTs) and (008.04 KPI 1-INV-BoT FIFE)</t>
  </si>
  <si>
    <t>(All BOTs) and (008.05 KPI 1-INV-BoT FORTH VALLEY)</t>
  </si>
  <si>
    <t>(All BOTs) and (008.06 KPI 1-INV-BoT GRAMPIAN)</t>
  </si>
  <si>
    <t>(All BOTs) and (008.07 KPI 1-INV-BoT GREATER GLASGOW,CLYDE)</t>
  </si>
  <si>
    <t>(All BOTs) and (008.08 KPI 1-INV-BoT HIGHLAND)</t>
  </si>
  <si>
    <t>(All BOTs) and (008.09 KPI 1-INV-BoT LANARKSHIRE)</t>
  </si>
  <si>
    <t>(All BOTs) and (008.10 KPI 1-INV-BoT LOTHIAN)</t>
  </si>
  <si>
    <t>(All BOTs) and (008.11 KPI 1-INV-BoT ORKNEY)</t>
  </si>
  <si>
    <t>(All BOTs) and (008.12 KPI 1-INV-BoT SHETLAND)</t>
  </si>
  <si>
    <t>(All BOTs) and (008.13 KPI 1-INV-BoT TAYSIDE)</t>
  </si>
  <si>
    <t>(All BOTs) and (008.14 KPI 1-INV-BoT WESTERN ISLES)</t>
  </si>
  <si>
    <t>(All BOTs) and (008.99 KPI 1-INV-*** TOTAL ***)</t>
  </si>
  <si>
    <t>(All BOTs) and (009.01 KPI 1-%-BoT AYRSHIRE AND ARRAN)</t>
  </si>
  <si>
    <t>(All BOTs) and (009.02 KPI 1-%-BoT BORDERS)</t>
  </si>
  <si>
    <t>(All BOTs) and (009.03 KPI 1-%-BoT DUMFRIES AND GALLOWAY)</t>
  </si>
  <si>
    <t>(All BOTs) and (009.04 KPI 1-%-BoT FIFE)</t>
  </si>
  <si>
    <t>(All BOTs) and (009.05 KPI 1-%-BoT FORTH VALLEY)</t>
  </si>
  <si>
    <t>(All BOTs) and (009.06 KPI 1-%-BoT GRAMPIAN)</t>
  </si>
  <si>
    <t>(All BOTs) and (009.07 KPI 1-%-BoT GREATER GLASGOW,CLYDE)</t>
  </si>
  <si>
    <t>(All BOTs) and (009.08 KPI 1-%-BoT HIGHLAND)</t>
  </si>
  <si>
    <t>(All BOTs) and (009.09 KPI 1-%-BoT LANARKSHIRE)</t>
  </si>
  <si>
    <t>(All BOTs) and (009.10 KPI 1-%-BoT LOTHIAN)</t>
  </si>
  <si>
    <t>(All BOTs) and (009.11 KPI 1-%-BoT ORKNEY)</t>
  </si>
  <si>
    <t>(All BOTs) and (009.12 KPI 1-%-BoT SHETLAND)</t>
  </si>
  <si>
    <t>(All BOTs) and (009.13 KPI 1-%-BoT TAYSIDE)</t>
  </si>
  <si>
    <t>(All BOTs) and (009.14 KPI 1-%-BoT WESTERN ISLES)</t>
  </si>
  <si>
    <t>(All BOTs) and (009.99 KPI 1-%-*** TOTAL ***)</t>
  </si>
  <si>
    <t>(All BOTs) and (010.01 KPI 2-EP-BoT AYRSHIRE AND ARRAN)</t>
  </si>
  <si>
    <t>(All BOTs) and (010.02 KPI 2-EP-BoT BORDERS)</t>
  </si>
  <si>
    <t>(All BOTs) and (010.03 KPI 2-EP-BoT DUMFRIES AND GALLOWAY)</t>
  </si>
  <si>
    <t>(All BOTs) and (010.04 KPI 2-EP-BoT FIFE)</t>
  </si>
  <si>
    <t>(All BOTs) and (010.05 KPI 2-EP-BoT FORTH VALLEY)</t>
  </si>
  <si>
    <t>(All BOTs) and (010.06 KPI 2-EP-BoT GRAMPIAN)</t>
  </si>
  <si>
    <t>(All BOTs) and (010.07 KPI 2-EP-BoT GREATER GLASGOW,CLYDE)</t>
  </si>
  <si>
    <t>(All BOTs) and (010.08 KPI 2-EP-BoT HIGHLAND)</t>
  </si>
  <si>
    <t>(All BOTs) and (010.09 KPI 2-EP-BoT LANARKSHIRE)</t>
  </si>
  <si>
    <t>(All BOTs) and (010.10 KPI 2-EP-BoT LOTHIAN)</t>
  </si>
  <si>
    <t>(All BOTs) and (010.11 KPI 2-EP-BoT ORKNEY)</t>
  </si>
  <si>
    <t>(All BOTs) and (010.12 KPI 2-EP-BoT SHETLAND)</t>
  </si>
  <si>
    <t>(All BOTs) and (010.13 KPI 2-EP-BoT TAYSIDE)</t>
  </si>
  <si>
    <t>(All BOTs) and (010.14 KPI 2-EP-BoT WESTERN ISLES)</t>
  </si>
  <si>
    <t>(All BOTs) and (010.99 KPI 2-EP-*** TOTAL ***)</t>
  </si>
  <si>
    <t>(All BOTs) and (011.01 KPI 2-ATT-BoT AYRSHIRE AND ARRAN)</t>
  </si>
  <si>
    <t>(All BOTs) and (011.02 KPI 2-ATT-BoT BORDERS)</t>
  </si>
  <si>
    <t>(All BOTs) and (011.03 KPI 2-ATT-BoT DUMFRIES AND GALLOWAY)</t>
  </si>
  <si>
    <t>(All BOTs) and (011.04 KPI 2-ATT-BoT FIFE)</t>
  </si>
  <si>
    <t>(All BOTs) and (011.05 KPI 2-ATT-BoT FORTH VALLEY)</t>
  </si>
  <si>
    <t>(All BOTs) and (011.06 KPI 2-ATT-BoT GRAMPIAN)</t>
  </si>
  <si>
    <t>(All BOTs) and (011.07 KPI 2-ATT-BoT GREATER GLASGOW,CLYDE)</t>
  </si>
  <si>
    <t>(All BOTs) and (011.08 KPI 2-ATT-BoT HIGHLAND)</t>
  </si>
  <si>
    <t>(All BOTs) and (011.09 KPI 2-ATT-BoT LANARKSHIRE)</t>
  </si>
  <si>
    <t>(All BOTs) and (011.10 KPI 2-ATT-BoT LOTHIAN)</t>
  </si>
  <si>
    <t>(All BOTs) and (011.11 KPI 2-ATT-BoT ORKNEY)</t>
  </si>
  <si>
    <t>(All BOTs) and (011.12 KPI 2-ATT-BoT SHETLAND)</t>
  </si>
  <si>
    <t>(All BOTs) and (011.13 KPI 2-ATT-BoT TAYSIDE)</t>
  </si>
  <si>
    <t>(All BOTs) and (011.14 KPI 2-ATT-BoT WESTERN ISLES)</t>
  </si>
  <si>
    <t>(All BOTs) and (011.99 KPI 2-ATT-*** TOTAL ***)</t>
  </si>
  <si>
    <t>(All BOTs) and (012.01 KPI 2-%-BoT AYRSHIRE AND ARRAN)</t>
  </si>
  <si>
    <t>(All BOTs) and (012.02 KPI 2-%-BoT BORDERS)</t>
  </si>
  <si>
    <t>(All BOTs) and (012.03 KPI 2-%-BoT DUMFRIES AND GALLOWAY)</t>
  </si>
  <si>
    <t>(All BOTs) and (012.04 KPI 2-%-BoT FIFE)</t>
  </si>
  <si>
    <t>(All BOTs) and (012.05 KPI 2-%-BoT FORTH VALLEY)</t>
  </si>
  <si>
    <t>(All BOTs) and (012.06 KPI 2-%-BoT GRAMPIAN)</t>
  </si>
  <si>
    <t>(All BOTs) and (012.07 KPI 2-%-BoT GREATER GLASGOW,CLYDE)</t>
  </si>
  <si>
    <t>(All BOTs) and (012.08 KPI 2-%-BoT HIGHLAND)</t>
  </si>
  <si>
    <t>(All BOTs) and (012.09 KPI 2-%-BoT LANARKSHIRE)</t>
  </si>
  <si>
    <t>(All BOTs) and (012.10 KPI 2-%-BoT LOTHIAN)</t>
  </si>
  <si>
    <t>(All BOTs) and (012.11 KPI 2-%-BoT ORKNEY)</t>
  </si>
  <si>
    <t>(All BOTs) and (012.12 KPI 2-%-BoT SHETLAND)</t>
  </si>
  <si>
    <t>(All BOTs) and (012.13 KPI 2-%-BoT TAYSIDE)</t>
  </si>
  <si>
    <t>(All BOTs) and (012.14 KPI 2-%-BoT WESTERN ISLES)</t>
  </si>
  <si>
    <t>(All BOTs) and (012.99 KPI 2-%-*** TOTAL ***)</t>
  </si>
  <si>
    <t>(All BOTs) and (013.01 KPI 3-EP-BoT AYRSHIRE AND ARRAN)</t>
  </si>
  <si>
    <t>(All BOTs) and (013.02 KPI 3-EP-BoT BORDERS)</t>
  </si>
  <si>
    <t>(All BOTs) and (013.03 KPI 3-EP-BoT DUMFRIES AND GALLOWAY)</t>
  </si>
  <si>
    <t>(All BOTs) and (013.04 KPI 3-EP-BoT FIFE)</t>
  </si>
  <si>
    <t>(All BOTs) and (013.05 KPI 3-EP-BoT FORTH VALLEY)</t>
  </si>
  <si>
    <t>(All BOTs) and (013.06 KPI 3-EP-BoT GRAMPIAN)</t>
  </si>
  <si>
    <t>(All BOTs) and (013.07 KPI 3-EP-BoT GREATER GLASGOW,CLYDE)</t>
  </si>
  <si>
    <t>(All BOTs) and (013.08 KPI 3-EP-BoT HIGHLAND)</t>
  </si>
  <si>
    <t>(All BOTs) and (013.09 KPI 3-EP-BoT LANARKSHIRE)</t>
  </si>
  <si>
    <t>(All BOTs) and (013.10 KPI 3-EP-BoT LOTHIAN)</t>
  </si>
  <si>
    <t>(All BOTs) and (013.11 KPI 3-EP-BoT ORKNEY)</t>
  </si>
  <si>
    <t>(All BOTs) and (013.12 KPI 3-EP-BoT SHETLAND)</t>
  </si>
  <si>
    <t>(All BOTs) and (013.13 KPI 3-EP-BoT TAYSIDE)</t>
  </si>
  <si>
    <t>(All BOTs) and (013.14 KPI 3-EP-BoT WESTERN ISLES)</t>
  </si>
  <si>
    <t>(All BOTs) and (013.99 KPI 3-EP-*** TOTAL ***)</t>
  </si>
  <si>
    <t>(All BOTs) and (014.01 KPI 3-SS-BoT AYRSHIRE AND ARRAN)</t>
  </si>
  <si>
    <t>(All BOTs) and (014.02 KPI 3-SS-BoT BORDERS)</t>
  </si>
  <si>
    <t>(All BOTs) and (014.03 KPI 3-SS-BoT DUMFRIES AND GALLOWAY)</t>
  </si>
  <si>
    <t>(All BOTs) and (014.04 KPI 3-SS-BoT FIFE)</t>
  </si>
  <si>
    <t>(All BOTs) and (014.05 KPI 3-SS-BoT FORTH VALLEY)</t>
  </si>
  <si>
    <t>(All BOTs) and (014.06 KPI 3-SS-BoT GRAMPIAN)</t>
  </si>
  <si>
    <t>(All BOTs) and (014.07 KPI 3-SS-BoT GREATER GLASGOW,CLYDE)</t>
  </si>
  <si>
    <t>(All BOTs) and (014.08 KPI 3-SS-BoT HIGHLAND)</t>
  </si>
  <si>
    <t>(All BOTs) and (014.09 KPI 3-SS-BoT LANARKSHIRE)</t>
  </si>
  <si>
    <t>(All BOTs) and (014.10 KPI 3-SS-BoT LOTHIAN)</t>
  </si>
  <si>
    <t>(All BOTs) and (014.11 KPI 3-SS-BoT ORKNEY)</t>
  </si>
  <si>
    <t>(All BOTs) and (014.12 KPI 3-SS-BoT SHETLAND)</t>
  </si>
  <si>
    <t>(All BOTs) and (014.13 KPI 3-SS-BoT TAYSIDE)</t>
  </si>
  <si>
    <t>(All BOTs) and (014.14 KPI 3-SS-BoT WESTERN ISLES)</t>
  </si>
  <si>
    <t>(All BOTs) and (014.99 KPI 3-SS-*** TOTAL ***)</t>
  </si>
  <si>
    <t>(All BOTs) and (015.01 KPI 3-%-BoT AYRSHIRE AND ARRAN)</t>
  </si>
  <si>
    <t>(All BOTs) and (015.02 KPI 3-%-BoT BORDERS)</t>
  </si>
  <si>
    <t>(All BOTs) and (015.03 KPI 3-%-BoT DUMFRIES AND GALLOWAY)</t>
  </si>
  <si>
    <t>(All BOTs) and (015.04 KPI 3-%-BoT FIFE)</t>
  </si>
  <si>
    <t>(All BOTs) and (015.05 KPI 3-%-BoT FORTH VALLEY)</t>
  </si>
  <si>
    <t>(All BOTs) and (015.06 KPI 3-%-BoT GRAMPIAN)</t>
  </si>
  <si>
    <t>(All BOTs) and (015.07 KPI 3-%-BoT GREATER GLASGOW,CLYDE)</t>
  </si>
  <si>
    <t>(All BOTs) and (015.08 KPI 3-%-BoT HIGHLAND)</t>
  </si>
  <si>
    <t>(All BOTs) and (015.09 KPI 3-%-BoT LANARKSHIRE)</t>
  </si>
  <si>
    <t>(All BOTs) and (015.10 KPI 3-%-BoT LOTHIAN)</t>
  </si>
  <si>
    <t>(All BOTs) and (015.11 KPI 3-%-BoT ORKNEY)</t>
  </si>
  <si>
    <t>(All BOTs) and (015.12 KPI 3-%-BoT SHETLAND)</t>
  </si>
  <si>
    <t>(All BOTs) and (015.13 KPI 3-%-BoT TAYSIDE)</t>
  </si>
  <si>
    <t>(All BOTs) and (015.14 KPI 3-%-BoT WESTERN ISLES)</t>
  </si>
  <si>
    <t>(All BOTs) and (015.99 KPI 3-%-*** TOTAL ***)</t>
  </si>
  <si>
    <t>(All BOTs) and (016.01 KPI 4-EP-BoT AYRSHIRE AND ARRAN)</t>
  </si>
  <si>
    <t>(All BOTs) and (016.02 KPI 4-EP-BoT BORDERS)</t>
  </si>
  <si>
    <t>(All BOTs) and (016.03 KPI 4-EP-BoT DUMFRIES AND GALLOWAY)</t>
  </si>
  <si>
    <t>(All BOTs) and (016.04 KPI 4-EP-BoT FIFE)</t>
  </si>
  <si>
    <t>(All BOTs) and (016.05 KPI 4-EP-BoT FORTH VALLEY)</t>
  </si>
  <si>
    <t>(All BOTs) and (016.06 KPI 4-EP-BoT GRAMPIAN)</t>
  </si>
  <si>
    <t>(All BOTs) and (016.07 KPI 4-EP-BoT GREATER GLASGOW,CLYDE)</t>
  </si>
  <si>
    <t>(All BOTs) and (016.08 KPI 4-EP-BoT HIGHLAND)</t>
  </si>
  <si>
    <t>(All BOTs) and (016.09 KPI 4-EP-BoT LANARKSHIRE)</t>
  </si>
  <si>
    <t>(All BOTs) and (016.10 KPI 4-EP-BoT LOTHIAN)</t>
  </si>
  <si>
    <t>(All BOTs) and (016.11 KPI 4-EP-BoT ORKNEY)</t>
  </si>
  <si>
    <t>(All BOTs) and (016.12 KPI 4-EP-BoT SHETLAND)</t>
  </si>
  <si>
    <t>(All BOTs) and (016.13 KPI 4-EP-BoT TAYSIDE)</t>
  </si>
  <si>
    <t>(All BOTs) and (016.14 KPI 4-EP-BoT WESTERN ISLES)</t>
  </si>
  <si>
    <t>(All BOTs) and (016.99 KPI 4-EP-*** TOTAL ***)</t>
  </si>
  <si>
    <t>(All BOTs) and (017.01 KPI 4-SS-BoT AYRSHIRE AND ARRAN)</t>
  </si>
  <si>
    <t>(All BOTs) and (017.02 KPI 4-SS-BoT BORDERS)</t>
  </si>
  <si>
    <t>(All BOTs) and (017.03 KPI 4-SS-BoT DUMFRIES AND GALLOWAY)</t>
  </si>
  <si>
    <t>(All BOTs) and (017.04 KPI 4-SS-BoT FIFE)</t>
  </si>
  <si>
    <t>(All BOTs) and (017.05 KPI 4-SS-BoT FORTH VALLEY)</t>
  </si>
  <si>
    <t>(All BOTs) and (017.06 KPI 4-SS-BoT GRAMPIAN)</t>
  </si>
  <si>
    <t>(All BOTs) and (017.07 KPI 4-SS-BoT GREATER GLASGOW,CLYDE)</t>
  </si>
  <si>
    <t>(All BOTs) and (017.08 KPI 4-SS-BoT HIGHLAND)</t>
  </si>
  <si>
    <t>(All BOTs) and (017.09 KPI 4-SS-BoT LANARKSHIRE)</t>
  </si>
  <si>
    <t>(All BOTs) and (017.10 KPI 4-SS-BoT LOTHIAN)</t>
  </si>
  <si>
    <t>(All BOTs) and (017.11 KPI 4-SS-BoT ORKNEY)</t>
  </si>
  <si>
    <t>(All BOTs) and (017.12 KPI 4-SS-BoT SHETLAND)</t>
  </si>
  <si>
    <t>(All BOTs) and (017.13 KPI 4-SS-BoT TAYSIDE)</t>
  </si>
  <si>
    <t>(All BOTs) and (017.14 KPI 4-SS-BoT WESTERN ISLES)</t>
  </si>
  <si>
    <t>(All BOTs) and (017.99 KPI 4-SS-*** TOTAL ***)</t>
  </si>
  <si>
    <t>(All BOTs) and (018.01 KPI 4-%-BoT AYRSHIRE AND ARRAN)</t>
  </si>
  <si>
    <t>(All BOTs) and (018.02 KPI 4-%-BoT BORDERS)</t>
  </si>
  <si>
    <t>(All BOTs) and (018.03 KPI 4-%-BoT DUMFRIES AND GALLOWAY)</t>
  </si>
  <si>
    <t>(All BOTs) and (018.04 KPI 4-%-BoT FIFE)</t>
  </si>
  <si>
    <t>(All BOTs) and (018.05 KPI 4-%-BoT FORTH VALLEY)</t>
  </si>
  <si>
    <t>(All BOTs) and (018.06 KPI 4-%-BoT GRAMPIAN)</t>
  </si>
  <si>
    <t>(All BOTs) and (018.07 KPI 4-%-BoT GREATER GLASGOW,CLYDE)</t>
  </si>
  <si>
    <t>(All BOTs) and (018.08 KPI 4-%-BoT HIGHLAND)</t>
  </si>
  <si>
    <t>(All BOTs) and (018.09 KPI 4-%-BoT LANARKSHIRE)</t>
  </si>
  <si>
    <t>(All BOTs) and (018.10 KPI 4-%-BoT LOTHIAN)</t>
  </si>
  <si>
    <t>(All BOTs) and (018.11 KPI 4-%-BoT ORKNEY)</t>
  </si>
  <si>
    <t>(All BOTs) and (018.12 KPI 4-%-BoT SHETLAND)</t>
  </si>
  <si>
    <t>(All BOTs) and (018.13 KPI 4-%-BoT TAYSIDE)</t>
  </si>
  <si>
    <t>(All BOTs) and (018.14 KPI 4-%-BoT WESTERN ISLES)</t>
  </si>
  <si>
    <t>(All BOTs) and (018.99 KPI 4-%-*** TOTAL ***)</t>
  </si>
  <si>
    <t>(All BOTs) and (019.01 KPI 5-EP-BoT AYRSHIRE AND ARRAN)</t>
  </si>
  <si>
    <t>(All BOTs) and (019.02 KPI 5-EP-BoT BORDERS)</t>
  </si>
  <si>
    <t>(All BOTs) and (019.03 KPI 5-EP-BoT DUMFRIES AND GALLOWAY)</t>
  </si>
  <si>
    <t>(All BOTs) and (019.04 KPI 5-EP-BoT FIFE)</t>
  </si>
  <si>
    <t>(All BOTs) and (019.05 KPI 5-EP-BoT FORTH VALLEY)</t>
  </si>
  <si>
    <t>(All BOTs) and (019.06 KPI 5-EP-BoT GRAMPIAN)</t>
  </si>
  <si>
    <t>(All BOTs) and (019.07 KPI 5-EP-BoT GREATER GLASGOW,CLYDE)</t>
  </si>
  <si>
    <t>(All BOTs) and (019.08 KPI 5-EP-BoT HIGHLAND)</t>
  </si>
  <si>
    <t>(All BOTs) and (019.09 KPI 5-EP-BoT LANARKSHIRE)</t>
  </si>
  <si>
    <t>(All BOTs) and (019.10 KPI 5-EP-BoT LOTHIAN)</t>
  </si>
  <si>
    <t>(All BOTs) and (019.11 KPI 5-EP-BoT ORKNEY)</t>
  </si>
  <si>
    <t>(All BOTs) and (019.12 KPI 5-EP-BoT SHETLAND)</t>
  </si>
  <si>
    <t>(All BOTs) and (019.13 KPI 5-EP-BoT TAYSIDE)</t>
  </si>
  <si>
    <t>(All BOTs) and (019.14 KPI 5-EP-BoT WESTERN ISLES)</t>
  </si>
  <si>
    <t>(All BOTs) and (019.99 KPI 5-EP-*** TOTAL ***)</t>
  </si>
  <si>
    <t>(All BOTs) and (020.01 KPI 5-SS-BoT AYRSHIRE AND ARRAN)</t>
  </si>
  <si>
    <t>(All BOTs) and (020.02 KPI 5-SS-BoT BORDERS)</t>
  </si>
  <si>
    <t>(All BOTs) and (020.03 KPI 5-SS-BoT DUMFRIES AND GALLOWAY)</t>
  </si>
  <si>
    <t>(All BOTs) and (020.04 KPI 5-SS-BoT FIFE)</t>
  </si>
  <si>
    <t>(All BOTs) and (020.05 KPI 5-SS-BoT FORTH VALLEY)</t>
  </si>
  <si>
    <t>(All BOTs) and (020.06 KPI 5-SS-BoT GRAMPIAN)</t>
  </si>
  <si>
    <t>(All BOTs) and (020.07 KPI 5-SS-BoT GREATER GLASGOW,CLYDE)</t>
  </si>
  <si>
    <t>(All BOTs) and (020.08 KPI 5-SS-BoT HIGHLAND)</t>
  </si>
  <si>
    <t>(All BOTs) and (020.09 KPI 5-SS-BoT LANARKSHIRE)</t>
  </si>
  <si>
    <t>(All BOTs) and (020.10 KPI 5-SS-BoT LOTHIAN)</t>
  </si>
  <si>
    <t>(All BOTs) and (020.11 KPI 5-SS-BoT ORKNEY)</t>
  </si>
  <si>
    <t>(All BOTs) and (020.12 KPI 5-SS-BoT SHETLAND)</t>
  </si>
  <si>
    <t>(All BOTs) and (020.13 KPI 5-SS-BoT TAYSIDE)</t>
  </si>
  <si>
    <t>(All BOTs) and (020.14 KPI 5-SS-BoT WESTERN ISLES)</t>
  </si>
  <si>
    <t>(All BOTs) and (020.99 KPI 5-SS-*** TOTAL ***)</t>
  </si>
  <si>
    <t>(All BOTs) and (021.01 KPI 5-%-BoT AYRSHIRE AND ARRAN)</t>
  </si>
  <si>
    <t>(All BOTs) and (021.02 KPI 5-%-BoT BORDERS)</t>
  </si>
  <si>
    <t>(All BOTs) and (021.03 KPI 5-%-BoT DUMFRIES AND GALLOWAY)</t>
  </si>
  <si>
    <t>(All BOTs) and (021.04 KPI 5-%-BoT FIFE)</t>
  </si>
  <si>
    <t>(All BOTs) and (021.05 KPI 5-%-BoT FORTH VALLEY)</t>
  </si>
  <si>
    <t>(All BOTs) and (021.06 KPI 5-%-BoT GRAMPIAN)</t>
  </si>
  <si>
    <t>(All BOTs) and (021.07 KPI 5-%-BoT GREATER GLASGOW,CLYDE)</t>
  </si>
  <si>
    <t>(All BOTs) and (021.08 KPI 5-%-BoT HIGHLAND)</t>
  </si>
  <si>
    <t>(All BOTs) and (021.09 KPI 5-%-BoT LANARKSHIRE)</t>
  </si>
  <si>
    <t>(All BOTs) and (021.10 KPI 5-%-BoT LOTHIAN)</t>
  </si>
  <si>
    <t>(All BOTs) and (021.11 KPI 5-%-BoT ORKNEY)</t>
  </si>
  <si>
    <t>(All BOTs) and (021.12 KPI 5-%-BoT SHETLAND)</t>
  </si>
  <si>
    <t>(All BOTs) and (021.13 KPI 5-%-BoT TAYSIDE)</t>
  </si>
  <si>
    <t>(All BOTs) and (021.14 KPI 5-%-BoT WESTERN ISLES)</t>
  </si>
  <si>
    <t>(All BOTs) and (021.99 KPI 5-%-*** TOTAL ***)</t>
  </si>
  <si>
    <t>(All BOTs) and (022.01 KPI 6-EP-BoT AYRSHIRE AND ARRAN)</t>
  </si>
  <si>
    <t>(All BOTs) and (022.02 KPI 6-EP-BoT BORDERS)</t>
  </si>
  <si>
    <t>(All BOTs) and (022.03 KPI 6-EP-BoT DUMFRIES AND GALLOWAY)</t>
  </si>
  <si>
    <t>(All BOTs) and (022.04 KPI 6-EP-BoT FIFE)</t>
  </si>
  <si>
    <t>(All BOTs) and (022.05 KPI 6-EP-BoT FORTH VALLEY)</t>
  </si>
  <si>
    <t>(All BOTs) and (022.06 KPI 6-EP-BoT GRAMPIAN)</t>
  </si>
  <si>
    <t>(All BOTs) and (022.07 KPI 6-EP-BoT GREATER GLASGOW,CLYDE)</t>
  </si>
  <si>
    <t>(All BOTs) and (022.08 KPI 6-EP-BoT HIGHLAND)</t>
  </si>
  <si>
    <t>(All BOTs) and (022.09 KPI 6-EP-BoT LANARKSHIRE)</t>
  </si>
  <si>
    <t>(All BOTs) and (022.10 KPI 6-EP-BoT LOTHIAN)</t>
  </si>
  <si>
    <t>(All BOTs) and (022.11 KPI 6-EP-BoT ORKNEY)</t>
  </si>
  <si>
    <t>(All BOTs) and (022.12 KPI 6-EP-BoT SHETLAND)</t>
  </si>
  <si>
    <t>(All BOTs) and (022.13 KPI 6-EP-BoT TAYSIDE)</t>
  </si>
  <si>
    <t>(All BOTs) and (022.14 KPI 6-EP-BoT WESTERN ISLES)</t>
  </si>
  <si>
    <t>(All BOTs) and (022.99 KPI 6-EP-*** TOTAL ***)</t>
  </si>
  <si>
    <t>(All BOTs) and (023.01 KPI 6-US-BoT AYRSHIRE AND ARRAN)</t>
  </si>
  <si>
    <t>(All BOTs) and (023.02 KPI 6-US-BoT BORDERS)</t>
  </si>
  <si>
    <t>(All BOTs) and (023.03 KPI 6-US-BoT DUMFRIES AND GALLOWAY)</t>
  </si>
  <si>
    <t>(All BOTs) and (023.04 KPI 6-US-BoT FIFE)</t>
  </si>
  <si>
    <t>(All BOTs) and (023.05 KPI 6-US-BoT FORTH VALLEY)</t>
  </si>
  <si>
    <t>(All BOTs) and (023.06 KPI 6-US-BoT GRAMPIAN)</t>
  </si>
  <si>
    <t>(All BOTs) and (023.07 KPI 6-US-BoT GREATER GLASGOW,CLYDE)</t>
  </si>
  <si>
    <t>(All BOTs) and (023.08 KPI 6-US-BoT HIGHLAND)</t>
  </si>
  <si>
    <t>(All BOTs) and (023.09 KPI 6-US-BoT LANARKSHIRE)</t>
  </si>
  <si>
    <t>(All BOTs) and (023.10 KPI 6-US-BoT LOTHIAN)</t>
  </si>
  <si>
    <t>(All BOTs) and (023.11 KPI 6-US-BoT ORKNEY)</t>
  </si>
  <si>
    <t>(All BOTs) and (023.12 KPI 6-US-BoT SHETLAND)</t>
  </si>
  <si>
    <t>(All BOTs) and (023.13 KPI 6-US-BoT TAYSIDE)</t>
  </si>
  <si>
    <t>(All BOTs) and (023.14 KPI 6-US-BoT WESTERN ISLES)</t>
  </si>
  <si>
    <t>(All BOTs) and (023.99 KPI 6-US-*** TOTAL ***)</t>
  </si>
  <si>
    <t>(All BOTs) and (024.01 KPI 6-%-BoT AYRSHIRE AND ARRAN)</t>
  </si>
  <si>
    <t>(All BOTs) and (024.02 KPI 6-%-BoT BORDERS)</t>
  </si>
  <si>
    <t>(All BOTs) and (024.03 KPI 6-%-BoT DUMFRIES AND GALLOWAY)</t>
  </si>
  <si>
    <t>(All BOTs) and (024.04 KPI 6-%-BoT FIFE)</t>
  </si>
  <si>
    <t>(All BOTs) and (024.05 KPI 6-%-BoT FORTH VALLEY)</t>
  </si>
  <si>
    <t>(All BOTs) and (024.06 KPI 6-%-BoT GRAMPIAN)</t>
  </si>
  <si>
    <t>(All BOTs) and (024.07 KPI 6-%-BoT GREATER GLASGOW,CLYDE)</t>
  </si>
  <si>
    <t>(All BOTs) and (024.08 KPI 6-%-BoT HIGHLAND)</t>
  </si>
  <si>
    <t>(All BOTs) and (024.09 KPI 6-%-BoT LANARKSHIRE)</t>
  </si>
  <si>
    <t>(All BOTs) and (024.10 KPI 6-%-BoT LOTHIAN)</t>
  </si>
  <si>
    <t>(All BOTs) and (024.11 KPI 6-%-BoT ORKNEY)</t>
  </si>
  <si>
    <t>(All BOTs) and (024.12 KPI 6-%-BoT SHETLAND)</t>
  </si>
  <si>
    <t>(All BOTs) and (024.13 KPI 6-%-BoT TAYSIDE)</t>
  </si>
  <si>
    <t>(All BOTs) and (024.14 KPI 6-%-BoT WESTERN ISLES)</t>
  </si>
  <si>
    <t>(All BOTs) and (024.99 KPI 6-%-*** TOTAL ***)</t>
  </si>
  <si>
    <t>(All BOTs) and (025.01 KPI 7A-RES-BoT AYRSHIRE AND ARRAN)</t>
  </si>
  <si>
    <t>(All BOTs) and (025.02 KPI 7A-RES-BoT BORDERS)</t>
  </si>
  <si>
    <t>(All BOTs) and (025.03 KPI 7A-RES-BoT DUMFRIES AND GALLOWAY)</t>
  </si>
  <si>
    <t>(All BOTs) and (025.04 KPI 7A-RES-BoT FIFE)</t>
  </si>
  <si>
    <t>(All BOTs) and (025.05 KPI 7A-RES-BoT FORTH VALLEY)</t>
  </si>
  <si>
    <t>(All BOTs) and (025.06 KPI 7A-RES-BoT GRAMPIAN)</t>
  </si>
  <si>
    <t>(All BOTs) and (025.07 KPI 7A-RES-BoT GREATER GLASGOW,CLYDE)</t>
  </si>
  <si>
    <t>(All BOTs) and (025.08 KPI 7A-RES-BoT HIGHLAND)</t>
  </si>
  <si>
    <t>(All BOTs) and (025.09 KPI 7A-RES-BoT LANARKSHIRE)</t>
  </si>
  <si>
    <t>(All BOTs) and (025.10 KPI 7A-RES-BoT LOTHIAN)</t>
  </si>
  <si>
    <t>(All BOTs) and (025.11 KPI 7A-RES-BoT ORKNEY)</t>
  </si>
  <si>
    <t>(All BOTs) and (025.12 KPI 7A-RES-BoT SHETLAND)</t>
  </si>
  <si>
    <t>(All BOTs) and (025.13 KPI 7A-RES-BoT TAYSIDE)</t>
  </si>
  <si>
    <t>(All BOTs) and (025.14 KPI 7A-RES-BoT WESTERN ISLES)</t>
  </si>
  <si>
    <t>(All BOTs) and (025.99 KPI 7A-RES-*** TOTAL ***)</t>
  </si>
  <si>
    <t>(All BOTs) and (026.01 KPI 7A-US-BoT AYRSHIRE AND ARRAN)</t>
  </si>
  <si>
    <t>(All BOTs) and (026.02 KPI 7A-US-BoT BORDERS)</t>
  </si>
  <si>
    <t>(All BOTs) and (026.03 KPI 7A-US-BoT DUMFRIES AND GALLOWAY)</t>
  </si>
  <si>
    <t>(All BOTs) and (026.04 KPI 7A-US-BoT FIFE)</t>
  </si>
  <si>
    <t>(All BOTs) and (026.05 KPI 7A-US-BoT FORTH VALLEY)</t>
  </si>
  <si>
    <t>(All BOTs) and (026.06 KPI 7A-US-BoT GRAMPIAN)</t>
  </si>
  <si>
    <t>(All BOTs) and (026.07 KPI 7A-US-BoT GREATER GLASGOW,CLYDE)</t>
  </si>
  <si>
    <t>(All BOTs) and (026.08 KPI 7A-US-BoT HIGHLAND)</t>
  </si>
  <si>
    <t>(All BOTs) and (026.09 KPI 7A-US-BoT LANARKSHIRE)</t>
  </si>
  <si>
    <t>(All BOTs) and (026.10 KPI 7A-US-BoT LOTHIAN)</t>
  </si>
  <si>
    <t>(All BOTs) and (026.11 KPI 7A-US-BoT ORKNEY)</t>
  </si>
  <si>
    <t>(All BOTs) and (026.12 KPI 7A-US-BoT SHETLAND)</t>
  </si>
  <si>
    <t>(All BOTs) and (026.13 KPI 7A-US-BoT TAYSIDE)</t>
  </si>
  <si>
    <t>(All BOTs) and (026.14 KPI 7A-US-BoT WESTERN ISLES)</t>
  </si>
  <si>
    <t>(All BOTs) and (026.99 KPI 7A-US-*** TOTAL ***)</t>
  </si>
  <si>
    <t>(All BOTs) and (027.01 KPI 7A-%-BoT AYRSHIRE AND ARRAN)</t>
  </si>
  <si>
    <t>(All BOTs) and (027.02 KPI 7A-%-BoT BORDERS)</t>
  </si>
  <si>
    <t>(All BOTs) and (027.03 KPI 7A-%-BoT DUMFRIES AND GALLOWAY)</t>
  </si>
  <si>
    <t>(All BOTs) and (027.04 KPI 7A-%-BoT FIFE)</t>
  </si>
  <si>
    <t>(All BOTs) and (027.05 KPI 7A-%-BoT FORTH VALLEY)</t>
  </si>
  <si>
    <t>(All BOTs) and (027.06 KPI 7A-%-BoT GRAMPIAN)</t>
  </si>
  <si>
    <t>(All BOTs) and (027.07 KPI 7A-%-BoT GREATER GLASGOW,CLYDE)</t>
  </si>
  <si>
    <t>(All BOTs) and (027.08 KPI 7A-%-BoT HIGHLAND)</t>
  </si>
  <si>
    <t>(All BOTs) and (027.09 KPI 7A-%-BoT LANARKSHIRE)</t>
  </si>
  <si>
    <t>(All BOTs) and (027.10 KPI 7A-%-BoT LOTHIAN)</t>
  </si>
  <si>
    <t>(All BOTs) and (027.11 KPI 7A-%-BoT ORKNEY)</t>
  </si>
  <si>
    <t>(All BOTs) and (027.12 KPI 7A-%-BoT SHETLAND)</t>
  </si>
  <si>
    <t>(All BOTs) and (027.13 KPI 7A-%-BoT TAYSIDE)</t>
  </si>
  <si>
    <t>(All BOTs) and (027.14 KPI 7A-%-BoT WESTERN ISLES)</t>
  </si>
  <si>
    <t>(All BOTs) and (027.99 KPI 7A-%-*** TOTAL ***)</t>
  </si>
  <si>
    <t>(All BOTs) and (028.01 KPI 7B-RES-BoT AYRSHIRE AND ARRAN)</t>
  </si>
  <si>
    <t>(All BOTs) and (028.02 KPI 7B-RES-BoT BORDERS)</t>
  </si>
  <si>
    <t>(All BOTs) and (028.03 KPI 7B-RES-BoT DUMFRIES AND GALLOWAY)</t>
  </si>
  <si>
    <t>(All BOTs) and (028.04 KPI 7B-RES-BoT FIFE)</t>
  </si>
  <si>
    <t>(All BOTs) and (028.05 KPI 7B-RES-BoT FORTH VALLEY)</t>
  </si>
  <si>
    <t>(All BOTs) and (028.06 KPI 7B-RES-BoT GRAMPIAN)</t>
  </si>
  <si>
    <t>(All BOTs) and (028.07 KPI 7B-RES-BoT GREATER GLASGOW,CLYDE)</t>
  </si>
  <si>
    <t>(All BOTs) and (028.08 KPI 7B-RES-BoT HIGHLAND)</t>
  </si>
  <si>
    <t>(All BOTs) and (028.09 KPI 7B-RES-BoT LANARKSHIRE)</t>
  </si>
  <si>
    <t>(All BOTs) and (028.10 KPI 7B-RES-BoT LOTHIAN)</t>
  </si>
  <si>
    <t>(All BOTs) and (028.11 KPI 7B-RES-BoT ORKNEY)</t>
  </si>
  <si>
    <t>(All BOTs) and (028.12 KPI 7B-RES-BoT SHETLAND)</t>
  </si>
  <si>
    <t>(All BOTs) and (028.13 KPI 7B-RES-BoT TAYSIDE)</t>
  </si>
  <si>
    <t>(All BOTs) and (028.14 KPI 7B-RES-BoT WESTERN ISLES)</t>
  </si>
  <si>
    <t>(All BOTs) and (028.99 KPI 7B-RES-*** TOTAL ***)</t>
  </si>
  <si>
    <t>(All BOTs) and (029.01 KPI 7B-US-BoT AYRSHIRE AND ARRAN)</t>
  </si>
  <si>
    <t>(All BOTs) and (029.02 KPI 7B-US-BoT BORDERS)</t>
  </si>
  <si>
    <t>(All BOTs) and (029.03 KPI 7B-US-BoT DUMFRIES AND GALLOWAY)</t>
  </si>
  <si>
    <t>(All BOTs) and (029.04 KPI 7B-US-BoT FIFE)</t>
  </si>
  <si>
    <t>(All BOTs) and (029.05 KPI 7B-US-BoT FORTH VALLEY)</t>
  </si>
  <si>
    <t>(All BOTs) and (029.06 KPI 7B-US-BoT GRAMPIAN)</t>
  </si>
  <si>
    <t>(All BOTs) and (029.07 KPI 7B-US-BoT GREATER GLASGOW,CLYDE)</t>
  </si>
  <si>
    <t>(All BOTs) and (029.08 KPI 7B-US-BoT HIGHLAND)</t>
  </si>
  <si>
    <t>(All BOTs) and (029.09 KPI 7B-US-BoT LANARKSHIRE)</t>
  </si>
  <si>
    <t>(All BOTs) and (029.10 KPI 7B-US-BoT LOTHIAN)</t>
  </si>
  <si>
    <t>(All BOTs) and (029.11 KPI 7B-US-BoT ORKNEY)</t>
  </si>
  <si>
    <t>(All BOTs) and (029.12 KPI 7B-US-BoT SHETLAND)</t>
  </si>
  <si>
    <t>(All BOTs) and (029.13 KPI 7B-US-BoT TAYSIDE)</t>
  </si>
  <si>
    <t>(All BOTs) and (029.14 KPI 7B-US-BoT WESTERN ISLES)</t>
  </si>
  <si>
    <t>(All BOTs) and (029.99 KPI 7B-US-*** TOTAL ***)</t>
  </si>
  <si>
    <t>(All BOTs) and (030.01 KPI 7B-%-BoT AYRSHIRE AND ARRAN)</t>
  </si>
  <si>
    <t>(All BOTs) and (030.02 KPI 7B-%-BoT BORDERS)</t>
  </si>
  <si>
    <t>(All BOTs) and (030.03 KPI 7B-%-BoT DUMFRIES AND GALLOWAY)</t>
  </si>
  <si>
    <t>(All BOTs) and (030.04 KPI 7B-%-BoT FIFE)</t>
  </si>
  <si>
    <t>(All BOTs) and (030.05 KPI 7B-%-BoT FORTH VALLEY)</t>
  </si>
  <si>
    <t>(All BOTs) and (030.06 KPI 7B-%-BoT GRAMPIAN)</t>
  </si>
  <si>
    <t>(All BOTs) and (030.07 KPI 7B-%-BoT GREATER GLASGOW,CLYDE)</t>
  </si>
  <si>
    <t>(All BOTs) and (030.08 KPI 7B-%-BoT HIGHLAND)</t>
  </si>
  <si>
    <t>(All BOTs) and (030.09 KPI 7B-%-BoT LANARKSHIRE)</t>
  </si>
  <si>
    <t>(All BOTs) and (030.10 KPI 7B-%-BoT LOTHIAN)</t>
  </si>
  <si>
    <t>(All BOTs) and (030.11 KPI 7B-%-BoT ORKNEY)</t>
  </si>
  <si>
    <t>(All BOTs) and (030.12 KPI 7B-%-BoT SHETLAND)</t>
  </si>
  <si>
    <t>(All BOTs) and (030.13 KPI 7B-%-BoT TAYSIDE)</t>
  </si>
  <si>
    <t>(All BOTs) and (030.14 KPI 7B-%-BoT WESTERN ISLES)</t>
  </si>
  <si>
    <t>(All BOTs) and (030.99 KPI 7B-%-*** TOTAL ***)</t>
  </si>
  <si>
    <t>(All BOTs) and (031.01 KPI 7-RES-BoT AYRSHIRE AND ARRAN)</t>
  </si>
  <si>
    <t>(All BOTs) and (031.02 KPI 7-RES-BoT BORDERS)</t>
  </si>
  <si>
    <t>(All BOTs) and (031.03 KPI 7-RES-BoT DUMFRIES AND GALLOWAY)</t>
  </si>
  <si>
    <t>(All BOTs) and (031.04 KPI 7-RES-BoT FIFE)</t>
  </si>
  <si>
    <t>(All BOTs) and (031.05 KPI 7-RES-BoT FORTH VALLEY)</t>
  </si>
  <si>
    <t>(All BOTs) and (031.06 KPI 7-RES-BoT GRAMPIAN)</t>
  </si>
  <si>
    <t>(All BOTs) and (031.07 KPI 7-RES-BoT GREATER GLASGOW,CLYDE)</t>
  </si>
  <si>
    <t>(All BOTs) and (031.08 KPI 7-RES-BoT HIGHLAND)</t>
  </si>
  <si>
    <t>(All BOTs) and (031.09 KPI 7-RES-BoT LANARKSHIRE)</t>
  </si>
  <si>
    <t>(All BOTs) and (031.10 KPI 7-RES-BoT LOTHIAN)</t>
  </si>
  <si>
    <t>(All BOTs) and (031.11 KPI 7-RES-BoT ORKNEY)</t>
  </si>
  <si>
    <t>(All BOTs) and (031.12 KPI 7-RES-BoT SHETLAND)</t>
  </si>
  <si>
    <t>(All BOTs) and (031.13 KPI 7-RES-BoT TAYSIDE)</t>
  </si>
  <si>
    <t>(All BOTs) and (031.14 KPI 7-RES-BoT WESTERN ISLES)</t>
  </si>
  <si>
    <t>(All BOTs) and (031.99 KPI 7-RES-*** TOTAL ***)</t>
  </si>
  <si>
    <t>(All BOTs) and (032.01 KPI 7-US-BoT AYRSHIRE AND ARRAN)</t>
  </si>
  <si>
    <t>(All BOTs) and (032.02 KPI 7-US-BoT BORDERS)</t>
  </si>
  <si>
    <t>(All BOTs) and (032.03 KPI 7-US-BoT DUMFRIES AND GALLOWAY)</t>
  </si>
  <si>
    <t>(All BOTs) and (032.04 KPI 7-US-BoT FIFE)</t>
  </si>
  <si>
    <t>(All BOTs) and (032.05 KPI 7-US-BoT FORTH VALLEY)</t>
  </si>
  <si>
    <t>(All BOTs) and (032.06 KPI 7-US-BoT GRAMPIAN)</t>
  </si>
  <si>
    <t>(All BOTs) and (032.07 KPI 7-US-BoT GREATER GLASGOW,CLYDE)</t>
  </si>
  <si>
    <t>(All BOTs) and (032.08 KPI 7-US-BoT HIGHLAND)</t>
  </si>
  <si>
    <t>(All BOTs) and (032.09 KPI 7-US-BoT LANARKSHIRE)</t>
  </si>
  <si>
    <t>(All BOTs) and (032.10 KPI 7-US-BoT LOTHIAN)</t>
  </si>
  <si>
    <t>(All BOTs) and (032.11 KPI 7-US-BoT ORKNEY)</t>
  </si>
  <si>
    <t>(All BOTs) and (032.12 KPI 7-US-BoT SHETLAND)</t>
  </si>
  <si>
    <t>(All BOTs) and (032.13 KPI 7-US-BoT TAYSIDE)</t>
  </si>
  <si>
    <t>(All BOTs) and (032.14 KPI 7-US-BoT WESTERN ISLES)</t>
  </si>
  <si>
    <t>(All BOTs) and (032.99 KPI 7-US-*** TOTAL ***)</t>
  </si>
  <si>
    <t>(All BOTs) and (033.01 KPI 7-%-BoT AYRSHIRE AND ARRAN)</t>
  </si>
  <si>
    <t>(All BOTs) and (033.02 KPI 7-%-BoT BORDERS)</t>
  </si>
  <si>
    <t>(All BOTs) and (033.03 KPI 7-%-BoT DUMFRIES AND GALLOWAY)</t>
  </si>
  <si>
    <t>(All BOTs) and (033.04 KPI 7-%-BoT FIFE)</t>
  </si>
  <si>
    <t>(All BOTs) and (033.05 KPI 7-%-BoT FORTH VALLEY)</t>
  </si>
  <si>
    <t>(All BOTs) and (033.06 KPI 7-%-BoT GRAMPIAN)</t>
  </si>
  <si>
    <t>(All BOTs) and (033.07 KPI 7-%-BoT GREATER GLASGOW,CLYDE)</t>
  </si>
  <si>
    <t>(All BOTs) and (033.08 KPI 7-%-BoT HIGHLAND)</t>
  </si>
  <si>
    <t>(All BOTs) and (033.09 KPI 7-%-BoT LANARKSHIRE)</t>
  </si>
  <si>
    <t>(All BOTs) and (033.10 KPI 7-%-BoT LOTHIAN)</t>
  </si>
  <si>
    <t>(All BOTs) and (033.11 KPI 7-%-BoT ORKNEY)</t>
  </si>
  <si>
    <t>(All BOTs) and (033.12 KPI 7-%-BoT SHETLAND)</t>
  </si>
  <si>
    <t>(All BOTs) and (033.13 KPI 7-%-BoT TAYSIDE)</t>
  </si>
  <si>
    <t>(All BOTs) and (033.14 KPI 7-%-BoT WESTERN ISLES)</t>
  </si>
  <si>
    <t>(All BOTs) and (033.99 KPI 7-%-*** TOTAL ***)</t>
  </si>
  <si>
    <t>(All BOTs) and (034.01 KPI 8-A-BoT AYRSHIRE AND ARRAN)</t>
  </si>
  <si>
    <t>(All BOTs) and (034.02 KPI 8-A-BoT BORDERS)</t>
  </si>
  <si>
    <t>(All BOTs) and (034.03 KPI 8-A-BoT DUMFRIES AND GALLOWAY)</t>
  </si>
  <si>
    <t>(All BOTs) and (034.04 KPI 8-A-BoT FIFE)</t>
  </si>
  <si>
    <t>(All BOTs) and (034.05 KPI 8-A-BoT FORTH VALLEY)</t>
  </si>
  <si>
    <t>(All BOTs) and (034.06 KPI 8-A-BoT GRAMPIAN)</t>
  </si>
  <si>
    <t>(All BOTs) and (034.07 KPI 8-A-BoT GREATER GLASGOW,CLYDE)</t>
  </si>
  <si>
    <t>(All BOTs) and (034.08 KPI 8-A-BoT HIGHLAND)</t>
  </si>
  <si>
    <t>(All BOTs) and (034.09 KPI 8-A-BoT LANARKSHIRE)</t>
  </si>
  <si>
    <t>(All BOTs) and (034.10 KPI 8-A-BoT LOTHIAN)</t>
  </si>
  <si>
    <t>(All BOTs) and (034.11 KPI 8-A-BoT ORKNEY)</t>
  </si>
  <si>
    <t>(All BOTs) and (034.12 KPI 8-A-BoT SHETLAND)</t>
  </si>
  <si>
    <t>(All BOTs) and (034.13 KPI 8-A-BoT TAYSIDE)</t>
  </si>
  <si>
    <t>(All BOTs) and (034.14 KPI 8-A-BoT WESTERN ISLES)</t>
  </si>
  <si>
    <t>(All BOTs) and (034.99 KPI 8-A-*** TOTAL ***)</t>
  </si>
  <si>
    <t>(All BOTs) and (035.01 KPI 8-B-BoT AYRSHIRE AND ARRAN)</t>
  </si>
  <si>
    <t>(All BOTs) and (035.02 KPI 8-B-BoT BORDERS)</t>
  </si>
  <si>
    <t>(All BOTs) and (035.03 KPI 8-B-BoT DUMFRIES AND GALLOWAY)</t>
  </si>
  <si>
    <t>(All BOTs) and (035.04 KPI 8-B-BoT FIFE)</t>
  </si>
  <si>
    <t>(All BOTs) and (035.05 KPI 8-B-BoT FORTH VALLEY)</t>
  </si>
  <si>
    <t>(All BOTs) and (035.06 KPI 8-B-BoT GRAMPIAN)</t>
  </si>
  <si>
    <t>(All BOTs) and (035.07 KPI 8-B-BoT GREATER GLASGOW,CLYDE)</t>
  </si>
  <si>
    <t>(All BOTs) and (035.08 KPI 8-B-BoT HIGHLAND)</t>
  </si>
  <si>
    <t>(All BOTs) and (035.09 KPI 8-B-BoT LANARKSHIRE)</t>
  </si>
  <si>
    <t>(All BOTs) and (035.10 KPI 8-B-BoT LOTHIAN)</t>
  </si>
  <si>
    <t>(All BOTs) and (035.11 KPI 8-B-BoT ORKNEY)</t>
  </si>
  <si>
    <t>(All BOTs) and (035.12 KPI 8-B-BoT SHETLAND)</t>
  </si>
  <si>
    <t>(All BOTs) and (035.13 KPI 8-B-BoT TAYSIDE)</t>
  </si>
  <si>
    <t>(All BOTs) and (035.14 KPI 8-B-BoT WESTERN ISLES)</t>
  </si>
  <si>
    <t>(All BOTs) and (035.99 KPI 8-B-*** TOTAL ***)</t>
  </si>
  <si>
    <t>(All BOTs) and (036.01 KPI 8-C-BoT AYRSHIRE AND ARRAN)</t>
  </si>
  <si>
    <t>(All BOTs) and (036.02 KPI 8-C-BoT BORDERS)</t>
  </si>
  <si>
    <t>(All BOTs) and (036.03 KPI 8-C-BoT DUMFRIES AND GALLOWAY)</t>
  </si>
  <si>
    <t>(All BOTs) and (036.04 KPI 8-C-BoT FIFE)</t>
  </si>
  <si>
    <t>(All BOTs) and (036.05 KPI 8-C-BoT FORTH VALLEY)</t>
  </si>
  <si>
    <t>(All BOTs) and (036.06 KPI 8-C-BoT GRAMPIAN)</t>
  </si>
  <si>
    <t>(All BOTs) and (036.07 KPI 8-C-BoT GREATER GLASGOW,CLYDE)</t>
  </si>
  <si>
    <t>(All BOTs) and (036.08 KPI 8-C-BoT HIGHLAND)</t>
  </si>
  <si>
    <t>(All BOTs) and (036.09 KPI 8-C-BoT LANARKSHIRE)</t>
  </si>
  <si>
    <t>(All BOTs) and (036.10 KPI 8-C-BoT LOTHIAN)</t>
  </si>
  <si>
    <t>(All BOTs) and (036.11 KPI 8-C-BoT ORKNEY)</t>
  </si>
  <si>
    <t>(All BOTs) and (036.12 KPI 8-C-BoT SHETLAND)</t>
  </si>
  <si>
    <t>(All BOTs) and (036.13 KPI 8-C-BoT TAYSIDE)</t>
  </si>
  <si>
    <t>(All BOTs) and (036.14 KPI 8-C-BoT WESTERN ISLES)</t>
  </si>
  <si>
    <t>(All BOTs) and (036.99 KPI 8-C-*** TOTAL ***)</t>
  </si>
  <si>
    <t>(All BOTs) and (037.01 KPI 8-D-BoT AYRSHIRE AND ARRAN)</t>
  </si>
  <si>
    <t>(All BOTs) and (037.02 KPI 8-D-BoT BORDERS)</t>
  </si>
  <si>
    <t>(All BOTs) and (037.03 KPI 8-D-BoT DUMFRIES AND GALLOWAY)</t>
  </si>
  <si>
    <t>(All BOTs) and (037.04 KPI 8-D-BoT FIFE)</t>
  </si>
  <si>
    <t>(All BOTs) and (037.05 KPI 8-D-BoT FORTH VALLEY)</t>
  </si>
  <si>
    <t>(All BOTs) and (037.06 KPI 8-D-BoT GRAMPIAN)</t>
  </si>
  <si>
    <t>(All BOTs) and (037.07 KPI 8-D-BoT GREATER GLASGOW,CLYDE)</t>
  </si>
  <si>
    <t>(All BOTs) and (037.08 KPI 8-D-BoT HIGHLAND)</t>
  </si>
  <si>
    <t>(All BOTs) and (037.09 KPI 8-D-BoT LANARKSHIRE)</t>
  </si>
  <si>
    <t>(All BOTs) and (037.10 KPI 8-D-BoT LOTHIAN)</t>
  </si>
  <si>
    <t>(All BOTs) and (037.11 KPI 8-D-BoT ORKNEY)</t>
  </si>
  <si>
    <t>(All BOTs) and (037.12 KPI 8-D-BoT SHETLAND)</t>
  </si>
  <si>
    <t>(All BOTs) and (037.13 KPI 8-D-BoT TAYSIDE)</t>
  </si>
  <si>
    <t>(All BOTs) and (037.14 KPI 8-D-BoT WESTERN ISLES)</t>
  </si>
  <si>
    <t>(All BOTs) and (037.99 KPI 8-D-*** TOTAL ***)</t>
  </si>
  <si>
    <t>(All BOTs) and (038.01 KPI 8-E-BoT AYRSHIRE AND ARRAN)</t>
  </si>
  <si>
    <t>(All BOTs) and (038.02 KPI 8-E-BoT BORDERS)</t>
  </si>
  <si>
    <t>(All BOTs) and (038.03 KPI 8-E-BoT DUMFRIES AND GALLOWAY)</t>
  </si>
  <si>
    <t>(All BOTs) and (038.04 KPI 8-E-BoT FIFE)</t>
  </si>
  <si>
    <t>(All BOTs) and (038.05 KPI 8-E-BoT FORTH VALLEY)</t>
  </si>
  <si>
    <t>(All BOTs) and (038.06 KPI 8-E-BoT GRAMPIAN)</t>
  </si>
  <si>
    <t>(All BOTs) and (038.07 KPI 8-E-BoT GREATER GLASGOW,CLYDE)</t>
  </si>
  <si>
    <t>(All BOTs) and (038.08 KPI 8-E-BoT HIGHLAND)</t>
  </si>
  <si>
    <t>(All BOTs) and (038.09 KPI 8-E-BoT LANARKSHIRE)</t>
  </si>
  <si>
    <t>(All BOTs) and (038.10 KPI 8-E-BoT LOTHIAN)</t>
  </si>
  <si>
    <t>(All BOTs) and (038.11 KPI 8-E-BoT ORKNEY)</t>
  </si>
  <si>
    <t>(All BOTs) and (038.12 KPI 8-E-BoT SHETLAND)</t>
  </si>
  <si>
    <t>(All BOTs) and (038.13 KPI 8-E-BoT TAYSIDE)</t>
  </si>
  <si>
    <t>(All BOTs) and (038.14 KPI 8-E-BoT WESTERN ISLES)</t>
  </si>
  <si>
    <t>(All BOTs) and (038.99 KPI 8-E-*** TOTAL ***)</t>
  </si>
  <si>
    <t>(All BOTs) and (039.01 KPI 9-A-BoT AYRSHIRE AND ARRAN)</t>
  </si>
  <si>
    <t>(All BOTs) and (039.02 KPI 9-A-BoT BORDERS)</t>
  </si>
  <si>
    <t>(All BOTs) and (039.03 KPI 9-A-BoT DUMFRIES AND GALLOWAY)</t>
  </si>
  <si>
    <t>(All BOTs) and (039.04 KPI 9-A-BoT FIFE)</t>
  </si>
  <si>
    <t>(All BOTs) and (039.05 KPI 9-A-BoT FORTH VALLEY)</t>
  </si>
  <si>
    <t>(All BOTs) and (039.06 KPI 9-A-BoT GRAMPIAN)</t>
  </si>
  <si>
    <t>(All BOTs) and (039.07 KPI 9-A-BoT GREATER GLASGOW,CLYDE)</t>
  </si>
  <si>
    <t>(All BOTs) and (039.08 KPI 9-A-BoT HIGHLAND)</t>
  </si>
  <si>
    <t>(All BOTs) and (039.09 KPI 9-A-BoT LANARKSHIRE)</t>
  </si>
  <si>
    <t>(All BOTs) and (039.10 KPI 9-A-BoT LOTHIAN)</t>
  </si>
  <si>
    <t>(All BOTs) and (039.11 KPI 9-A-BoT ORKNEY)</t>
  </si>
  <si>
    <t>(All BOTs) and (039.12 KPI 9-A-BoT SHETLAND)</t>
  </si>
  <si>
    <t>(All BOTs) and (039.13 KPI 9-A-BoT TAYSIDE)</t>
  </si>
  <si>
    <t>(All BOTs) and (039.14 KPI 9-A-BoT WESTERN ISLES)</t>
  </si>
  <si>
    <t>(All BOTs) and (039.99 KPI 9-A-*** TOTAL ***)</t>
  </si>
  <si>
    <t>(All BOTs) and (040.01 KPI 9-B-BoT AYRSHIRE AND ARRAN)</t>
  </si>
  <si>
    <t>(All BOTs) and (040.02 KPI 9-B-BoT BORDERS)</t>
  </si>
  <si>
    <t>(All BOTs) and (040.03 KPI 9-B-BoT DUMFRIES AND GALLOWAY)</t>
  </si>
  <si>
    <t>(All BOTs) and (040.04 KPI 9-B-BoT FIFE)</t>
  </si>
  <si>
    <t>(All BOTs) and (040.05 KPI 9-B-BoT FORTH VALLEY)</t>
  </si>
  <si>
    <t>(All BOTs) and (040.06 KPI 9-B-BoT GRAMPIAN)</t>
  </si>
  <si>
    <t>(All BOTs) and (040.07 KPI 9-B-BoT GREATER GLASGOW,CLYDE)</t>
  </si>
  <si>
    <t>(All BOTs) and (040.08 KPI 9-B-BoT HIGHLAND)</t>
  </si>
  <si>
    <t>(All BOTs) and (040.09 KPI 9-B-BoT LANARKSHIRE)</t>
  </si>
  <si>
    <t>(All BOTs) and (040.10 KPI 9-B-BoT LOTHIAN)</t>
  </si>
  <si>
    <t>(All BOTs) and (040.11 KPI 9-B-BoT ORKNEY)</t>
  </si>
  <si>
    <t>(All BOTs) and (040.12 KPI 9-B-BoT SHETLAND)</t>
  </si>
  <si>
    <t>(All BOTs) and (040.13 KPI 9-B-BoT TAYSIDE)</t>
  </si>
  <si>
    <t>(All BOTs) and (040.14 KPI 9-B-BoT WESTERN ISLES)</t>
  </si>
  <si>
    <t>(All BOTs) and (040.99 KPI 9-B-*** TOTAL ***)</t>
  </si>
  <si>
    <t>(All BOTs) and (041.01 KPI 9-C-BoT AYRSHIRE AND ARRAN)</t>
  </si>
  <si>
    <t>(All BOTs) and (041.02 KPI 9-C-BoT BORDERS)</t>
  </si>
  <si>
    <t>(All BOTs) and (041.03 KPI 9-C-BoT DUMFRIES AND GALLOWAY)</t>
  </si>
  <si>
    <t>(All BOTs) and (041.04 KPI 9-C-BoT FIFE)</t>
  </si>
  <si>
    <t>(All BOTs) and (041.05 KPI 9-C-BoT FORTH VALLEY)</t>
  </si>
  <si>
    <t>(All BOTs) and (041.06 KPI 9-C-BoT GRAMPIAN)</t>
  </si>
  <si>
    <t>(All BOTs) and (041.07 KPI 9-C-BoT GREATER GLASGOW,CLYDE)</t>
  </si>
  <si>
    <t>(All BOTs) and (041.08 KPI 9-C-BoT HIGHLAND)</t>
  </si>
  <si>
    <t>(All BOTs) and (041.09 KPI 9-C-BoT LANARKSHIRE)</t>
  </si>
  <si>
    <t>(All BOTs) and (041.10 KPI 9-C-BoT LOTHIAN)</t>
  </si>
  <si>
    <t>(All BOTs) and (041.11 KPI 9-C-BoT ORKNEY)</t>
  </si>
  <si>
    <t>(All BOTs) and (041.12 KPI 9-C-BoT SHETLAND)</t>
  </si>
  <si>
    <t>(All BOTs) and (041.13 KPI 9-C-BoT TAYSIDE)</t>
  </si>
  <si>
    <t>(All BOTs) and (041.14 KPI 9-C-BoT WESTERN ISLES)</t>
  </si>
  <si>
    <t>(All BOTs) and (041.99 KPI 9-C-*** TOTAL ***)</t>
  </si>
  <si>
    <t>(All BOTs) and (042.01 KPI 9-D-BoT AYRSHIRE AND ARRAN)</t>
  </si>
  <si>
    <t>(All BOTs) and (042.02 KPI 9-D-BoT BORDERS)</t>
  </si>
  <si>
    <t>(All BOTs) and (042.03 KPI 9-D-BoT DUMFRIES AND GALLOWAY)</t>
  </si>
  <si>
    <t>(All BOTs) and (042.04 KPI 9-D-BoT FIFE)</t>
  </si>
  <si>
    <t>(All BOTs) and (042.05 KPI 9-D-BoT FORTH VALLEY)</t>
  </si>
  <si>
    <t>(All BOTs) and (042.06 KPI 9-D-BoT GRAMPIAN)</t>
  </si>
  <si>
    <t>(All BOTs) and (042.07 KPI 9-D-BoT GREATER GLASGOW,CLYDE)</t>
  </si>
  <si>
    <t>(All BOTs) and (042.08 KPI 9-D-BoT HIGHLAND)</t>
  </si>
  <si>
    <t>(All BOTs) and (042.09 KPI 9-D-BoT LANARKSHIRE)</t>
  </si>
  <si>
    <t>(All BOTs) and (042.10 KPI 9-D-BoT LOTHIAN)</t>
  </si>
  <si>
    <t>(All BOTs) and (042.11 KPI 9-D-BoT ORKNEY)</t>
  </si>
  <si>
    <t>(All BOTs) and (042.12 KPI 9-D-BoT SHETLAND)</t>
  </si>
  <si>
    <t>(All BOTs) and (042.13 KPI 9-D-BoT TAYSIDE)</t>
  </si>
  <si>
    <t>(All BOTs) and (042.14 KPI 9-D-BoT WESTERN ISLES)</t>
  </si>
  <si>
    <t>(All BOTs) and (042.99 KPI 9-D-*** TOTAL ***)</t>
  </si>
  <si>
    <t>(All BOTs) and (043.01 KPI 9-E-BoT AYRSHIRE AND ARRAN)</t>
  </si>
  <si>
    <t>(All BOTs) and (043.02 KPI 9-E-BoT BORDERS)</t>
  </si>
  <si>
    <t>(All BOTs) and (043.03 KPI 9-E-BoT DUMFRIES AND GALLOWAY)</t>
  </si>
  <si>
    <t>(All BOTs) and (043.04 KPI 9-E-BoT FIFE)</t>
  </si>
  <si>
    <t>(All BOTs) and (043.05 KPI 9-E-BoT FORTH VALLEY)</t>
  </si>
  <si>
    <t>(All BOTs) and (043.06 KPI 9-E-BoT GRAMPIAN)</t>
  </si>
  <si>
    <t>(All BOTs) and (043.07 KPI 9-E-BoT GREATER GLASGOW,CLYDE)</t>
  </si>
  <si>
    <t>(All BOTs) and (043.08 KPI 9-E-BoT HIGHLAND)</t>
  </si>
  <si>
    <t>(All BOTs) and (043.09 KPI 9-E-BoT LANARKSHIRE)</t>
  </si>
  <si>
    <t>(All BOTs) and (043.10 KPI 9-E-BoT LOTHIAN)</t>
  </si>
  <si>
    <t>(All BOTs) and (043.11 KPI 9-E-BoT ORKNEY)</t>
  </si>
  <si>
    <t>(All BOTs) and (043.12 KPI 9-E-BoT SHETLAND)</t>
  </si>
  <si>
    <t>(All BOTs) and (043.13 KPI 9-E-BoT TAYSIDE)</t>
  </si>
  <si>
    <t>(All BOTs) and (043.14 KPI 9-E-BoT WESTERN ISLES)</t>
  </si>
  <si>
    <t>(All BOTs) and (043.99 KPI 9-E-*** TOTAL ***)</t>
  </si>
  <si>
    <t>(All BOTs) and (044.01 KPI 9-%-BoT AYRSHIRE AND ARRAN)</t>
  </si>
  <si>
    <t>(All BOTs) and (044.02 KPI 9-%-BoT BORDERS)</t>
  </si>
  <si>
    <t>(All BOTs) and (044.03 KPI 9-%-BoT DUMFRIES AND GALLOWAY)</t>
  </si>
  <si>
    <t>(All BOTs) and (044.04 KPI 9-%-BoT FIFE)</t>
  </si>
  <si>
    <t>(All BOTs) and (044.05 KPI 9-%-BoT FORTH VALLEY)</t>
  </si>
  <si>
    <t>(All BOTs) and (044.06 KPI 9-%-BoT GRAMPIAN)</t>
  </si>
  <si>
    <t>(All BOTs) and (044.07 KPI 9-%-BoT GREATER GLASGOW,CLYDE)</t>
  </si>
  <si>
    <t>(All BOTs) and (044.08 KPI 9-%-BoT HIGHLAND)</t>
  </si>
  <si>
    <t>(All BOTs) and (044.09 KPI 9-%-BoT LANARKSHIRE)</t>
  </si>
  <si>
    <t>(All BOTs) and (044.10 KPI 9-%-BoT LOTHIAN)</t>
  </si>
  <si>
    <t>(All BOTs) and (044.11 KPI 9-%-BoT ORKNEY)</t>
  </si>
  <si>
    <t>(All BOTs) and (044.12 KPI 9-%-BoT SHETLAND)</t>
  </si>
  <si>
    <t>(All BOTs) and (044.13 KPI 9-%-BoT TAYSIDE)</t>
  </si>
  <si>
    <t>(All BOTs) and (044.14 KPI 9-%-BoT WESTERN ISLES)</t>
  </si>
  <si>
    <t>(All BOTs) and (044.99 KPI 9-%-*** TOTAL ***)</t>
  </si>
  <si>
    <t>(All BOTs) and (045.01 KPI 10-SUC-BoT AYRSHIRE AND ARRAN)</t>
  </si>
  <si>
    <t>(All BOTs) and (045.02 KPI 10-SUC-BoT BORDERS)</t>
  </si>
  <si>
    <t>(All BOTs) and (045.03 KPI 10-SUC-BoT DUMFRIES AND GALLOWAY)</t>
  </si>
  <si>
    <t>(All BOTs) and (045.04 KPI 10-SUC-BoT FIFE)</t>
  </si>
  <si>
    <t>(All BOTs) and (045.05 KPI 10-SUC-BoT FORTH VALLEY)</t>
  </si>
  <si>
    <t>(All BOTs) and (045.06 KPI 10-SUC-BoT GRAMPIAN)</t>
  </si>
  <si>
    <t>(All BOTs) and (045.07 KPI 10-SUC-BoT GREATER GLASGOW,CLYDE)</t>
  </si>
  <si>
    <t>(All BOTs) and (045.08 KPI 10-SUC-BoT HIGHLAND)</t>
  </si>
  <si>
    <t>(All BOTs) and (045.09 KPI 10-SUC-BoT LANARKSHIRE)</t>
  </si>
  <si>
    <t>(All BOTs) and (045.10 KPI 10-SUC-BoT LOTHIAN)</t>
  </si>
  <si>
    <t>(All BOTs) and (045.11 KPI 10-SUC-BoT ORKNEY)</t>
  </si>
  <si>
    <t>(All BOTs) and (045.12 KPI 10-SUC-BoT SHETLAND)</t>
  </si>
  <si>
    <t>(All BOTs) and (045.13 KPI 10-SUC-BoT TAYSIDE)</t>
  </si>
  <si>
    <t>(All BOTs) and (045.14 KPI 10-SUC-BoT WESTERN ISLES)</t>
  </si>
  <si>
    <t>(All BOTs) and (045.99 KPI 10-SUC-*** TOTAL ***)</t>
  </si>
  <si>
    <t>(All BOTs) and (046.01 KPI 10-NEG-BoT AYRSHIRE AND ARRAN)</t>
  </si>
  <si>
    <t>(All BOTs) and (046.02 KPI 10-NEG-BoT BORDERS)</t>
  </si>
  <si>
    <t>(All BOTs) and (046.03 KPI 10-NEG-BoT DUMFRIES AND GALLOWAY)</t>
  </si>
  <si>
    <t>(All BOTs) and (046.04 KPI 10-NEG-BoT FIFE)</t>
  </si>
  <si>
    <t>(All BOTs) and (046.05 KPI 10-NEG-BoT FORTH VALLEY)</t>
  </si>
  <si>
    <t>(All BOTs) and (046.06 KPI 10-NEG-BoT GRAMPIAN)</t>
  </si>
  <si>
    <t>(All BOTs) and (046.07 KPI 10-NEG-BoT GREATER GLASGOW,CLYDE)</t>
  </si>
  <si>
    <t>(All BOTs) and (046.08 KPI 10-NEG-BoT HIGHLAND)</t>
  </si>
  <si>
    <t>(All BOTs) and (046.09 KPI 10-NEG-BoT LANARKSHIRE)</t>
  </si>
  <si>
    <t>(All BOTs) and (046.10 KPI 10-NEG-BoT LOTHIAN)</t>
  </si>
  <si>
    <t>(All BOTs) and (046.11 KPI 10-NEG-BoT ORKNEY)</t>
  </si>
  <si>
    <t>(All BOTs) and (046.12 KPI 10-NEG-BoT SHETLAND)</t>
  </si>
  <si>
    <t>(All BOTs) and (046.13 KPI 10-NEG-BoT TAYSIDE)</t>
  </si>
  <si>
    <t>(All BOTs) and (046.14 KPI 10-NEG-BoT WESTERN ISLES)</t>
  </si>
  <si>
    <t>(All BOTs) and (046.99 KPI 10-NEG-*** TOTAL ***)</t>
  </si>
  <si>
    <t>(All BOTs) and (047.01 KPI 10-%-BoT AYRSHIRE AND ARRAN)</t>
  </si>
  <si>
    <t>(All BOTs) and (047.02 KPI 10-%-BoT BORDERS)</t>
  </si>
  <si>
    <t>(All BOTs) and (047.03 KPI 10-%-BoT DUMFRIES AND GALLOWAY)</t>
  </si>
  <si>
    <t>(All BOTs) and (047.04 KPI 10-%-BoT FIFE)</t>
  </si>
  <si>
    <t>(All BOTs) and (047.05 KPI 10-%-BoT FORTH VALLEY)</t>
  </si>
  <si>
    <t>(All BOTs) and (047.06 KPI 10-%-BoT GRAMPIAN)</t>
  </si>
  <si>
    <t>(All BOTs) and (047.07 KPI 10-%-BoT GREATER GLASGOW,CLYDE)</t>
  </si>
  <si>
    <t>(All BOTs) and (047.08 KPI 10-%-BoT HIGHLAND)</t>
  </si>
  <si>
    <t>(All BOTs) and (047.09 KPI 10-%-BoT LANARKSHIRE)</t>
  </si>
  <si>
    <t>(All BOTs) and (047.10 KPI 10-%-BoT LOTHIAN)</t>
  </si>
  <si>
    <t>(All BOTs) and (047.11 KPI 10-%-BoT ORKNEY)</t>
  </si>
  <si>
    <t>(All BOTs) and (047.12 KPI 10-%-BoT SHETLAND)</t>
  </si>
  <si>
    <t>(All BOTs) and (047.13 KPI 10-%-BoT TAYSIDE)</t>
  </si>
  <si>
    <t>(All BOTs) and (047.14 KPI 10-%-BoT WESTERN ISLES)</t>
  </si>
  <si>
    <t>(All BOTs) and (047.99 KPI 10-%-*** TOTAL ***)</t>
  </si>
  <si>
    <t>(All BOTs) and (048.01 KPI 11-SUC-BoT AYRSHIRE AND ARRAN)</t>
  </si>
  <si>
    <t>(All BOTs) and (048.02 KPI 11-SUC-BoT BORDERS)</t>
  </si>
  <si>
    <t>(All BOTs) and (048.03 KPI 11-SUC-BoT DUMFRIES AND GALLOWAY)</t>
  </si>
  <si>
    <t>(All BOTs) and (048.04 KPI 11-SUC-BoT FIFE)</t>
  </si>
  <si>
    <t>(All BOTs) and (048.05 KPI 11-SUC-BoT FORTH VALLEY)</t>
  </si>
  <si>
    <t>(All BOTs) and (048.06 KPI 11-SUC-BoT GRAMPIAN)</t>
  </si>
  <si>
    <t>(All BOTs) and (048.07 KPI 11-SUC-BoT GREATER GLASGOW,CLYDE)</t>
  </si>
  <si>
    <t>(All BOTs) and (048.08 KPI 11-SUC-BoT HIGHLAND)</t>
  </si>
  <si>
    <t>(All BOTs) and (048.09 KPI 11-SUC-BoT LANARKSHIRE)</t>
  </si>
  <si>
    <t>(All BOTs) and (048.10 KPI 11-SUC-BoT LOTHIAN)</t>
  </si>
  <si>
    <t>(All BOTs) and (048.11 KPI 11-SUC-BoT ORKNEY)</t>
  </si>
  <si>
    <t>(All BOTs) and (048.12 KPI 11-SUC-BoT SHETLAND)</t>
  </si>
  <si>
    <t>(All BOTs) and (048.13 KPI 11-SUC-BoT TAYSIDE)</t>
  </si>
  <si>
    <t>(All BOTs) and (048.14 KPI 11-SUC-BoT WESTERN ISLES)</t>
  </si>
  <si>
    <t>(All BOTs) and (048.99 KPI 11-SUC-*** TOTAL ***)</t>
  </si>
  <si>
    <t>(All BOTs) and (049.01 KPI 11-OBS-BoT AYRSHIRE AND ARRAN)</t>
  </si>
  <si>
    <t>(All BOTs) and (049.02 KPI 11-OBS-BoT BORDERS)</t>
  </si>
  <si>
    <t>(All BOTs) and (049.03 KPI 11-OBS-BoT DUMFRIES AND GALLOWAY)</t>
  </si>
  <si>
    <t>(All BOTs) and (049.04 KPI 11-OBS-BoT FIFE)</t>
  </si>
  <si>
    <t>(All BOTs) and (049.05 KPI 11-OBS-BoT FORTH VALLEY)</t>
  </si>
  <si>
    <t>(All BOTs) and (049.06 KPI 11-OBS-BoT GRAMPIAN)</t>
  </si>
  <si>
    <t>(All BOTs) and (049.07 KPI 11-OBS-BoT GREATER GLASGOW,CLYDE)</t>
  </si>
  <si>
    <t>(All BOTs) and (049.08 KPI 11-OBS-BoT HIGHLAND)</t>
  </si>
  <si>
    <t>(All BOTs) and (049.09 KPI 11-OBS-BoT LANARKSHIRE)</t>
  </si>
  <si>
    <t>(All BOTs) and (049.10 KPI 11-OBS-BoT LOTHIAN)</t>
  </si>
  <si>
    <t>(All BOTs) and (049.11 KPI 11-OBS-BoT ORKNEY)</t>
  </si>
  <si>
    <t>(All BOTs) and (049.12 KPI 11-OBS-BoT SHETLAND)</t>
  </si>
  <si>
    <t>(All BOTs) and (049.13 KPI 11-OBS-BoT TAYSIDE)</t>
  </si>
  <si>
    <t>(All BOTs) and (049.14 KPI 11-OBS-BoT WESTERN ISLES)</t>
  </si>
  <si>
    <t>(All BOTs) and (049.99 KPI 11-OBS-*** TOTAL ***)</t>
  </si>
  <si>
    <t>(All BOTs) and (050.01 KPI 11-%-BoT AYRSHIRE AND ARRAN)</t>
  </si>
  <si>
    <t>(All BOTs) and (050.02 KPI 11-%-BoT BORDERS)</t>
  </si>
  <si>
    <t>(All BOTs) and (050.03 KPI 11-%-BoT DUMFRIES AND GALLOWAY)</t>
  </si>
  <si>
    <t>(All BOTs) and (050.04 KPI 11-%-BoT FIFE)</t>
  </si>
  <si>
    <t>(All BOTs) and (050.05 KPI 11-%-BoT FORTH VALLEY)</t>
  </si>
  <si>
    <t>(All BOTs) and (050.06 KPI 11-%-BoT GRAMPIAN)</t>
  </si>
  <si>
    <t>(All BOTs) and (050.07 KPI 11-%-BoT GREATER GLASGOW,CLYDE)</t>
  </si>
  <si>
    <t>(All BOTs) and (050.08 KPI 11-%-BoT HIGHLAND)</t>
  </si>
  <si>
    <t>(All BOTs) and (050.09 KPI 11-%-BoT LANARKSHIRE)</t>
  </si>
  <si>
    <t>(All BOTs) and (050.10 KPI 11-%-BoT LOTHIAN)</t>
  </si>
  <si>
    <t>(All BOTs) and (050.11 KPI 11-%-BoT ORKNEY)</t>
  </si>
  <si>
    <t>(All BOTs) and (050.12 KPI 11-%-BoT SHETLAND)</t>
  </si>
  <si>
    <t>(All BOTs) and (050.13 KPI 11-%-BoT TAYSIDE)</t>
  </si>
  <si>
    <t>(All BOTs) and (050.14 KPI 11-%-BoT WESTERN ISLES)</t>
  </si>
  <si>
    <t>(All BOTs) and (050.99 KPI 11-%-*** TOTAL ***)</t>
  </si>
  <si>
    <t>(All BOTs) and (051.01 KPI 12-OBS-BoT AYRSHIRE AND ARRAN)</t>
  </si>
  <si>
    <t>(All BOTs) and (051.02 KPI 12-OBS-BoT BORDERS)</t>
  </si>
  <si>
    <t>(All BOTs) and (051.03 KPI 12-OBS-BoT DUMFRIES AND GALLOWAY)</t>
  </si>
  <si>
    <t>(All BOTs) and (051.04 KPI 12-OBS-BoT FIFE)</t>
  </si>
  <si>
    <t>(All BOTs) and (051.05 KPI 12-OBS-BoT FORTH VALLEY)</t>
  </si>
  <si>
    <t>(All BOTs) and (051.06 KPI 12-OBS-BoT GRAMPIAN)</t>
  </si>
  <si>
    <t>(All BOTs) and (051.07 KPI 12-OBS-BoT GREATER GLASGOW,CLYDE)</t>
  </si>
  <si>
    <t>(All BOTs) and (051.08 KPI 12-OBS-BoT HIGHLAND)</t>
  </si>
  <si>
    <t>(All BOTs) and (051.09 KPI 12-OBS-BoT LANARKSHIRE)</t>
  </si>
  <si>
    <t>(All BOTs) and (051.10 KPI 12-OBS-BoT LOTHIAN)</t>
  </si>
  <si>
    <t>(All BOTs) and (051.11 KPI 12-OBS-BoT ORKNEY)</t>
  </si>
  <si>
    <t>(All BOTs) and (051.12 KPI 12-OBS-BoT SHETLAND)</t>
  </si>
  <si>
    <t>(All BOTs) and (051.13 KPI 12-OBS-BoT TAYSIDE)</t>
  </si>
  <si>
    <t>(All BOTs) and (051.14 KPI 12-OBS-BoT WESTERN ISLES)</t>
  </si>
  <si>
    <t>(All BOTs) and (051.99 KPI 12-OBS-*** TOTAL ***)</t>
  </si>
  <si>
    <t>(All BOTs) and (052.01 KPI 12-6M-BoT AYRSHIRE AND ARRAN)</t>
  </si>
  <si>
    <t>(All BOTs) and (052.02 KPI 12-6M-BoT BORDERS)</t>
  </si>
  <si>
    <t>(All BOTs) and (052.03 KPI 12-6M-BoT DUMFRIES AND GALLOWAY)</t>
  </si>
  <si>
    <t>(All BOTs) and (052.04 KPI 12-6M-BoT FIFE)</t>
  </si>
  <si>
    <t>(All BOTs) and (052.05 KPI 12-6M-BoT FORTH VALLEY)</t>
  </si>
  <si>
    <t>(All BOTs) and (052.06 KPI 12-6M-BoT GRAMPIAN)</t>
  </si>
  <si>
    <t>(All BOTs) and (052.07 KPI 12-6M-BoT GREATER GLASGOW,CLYDE)</t>
  </si>
  <si>
    <t>(All BOTs) and (052.08 KPI 12-6M-BoT HIGHLAND)</t>
  </si>
  <si>
    <t>(All BOTs) and (052.09 KPI 12-6M-BoT LANARKSHIRE)</t>
  </si>
  <si>
    <t>(All BOTs) and (052.10 KPI 12-6M-BoT LOTHIAN)</t>
  </si>
  <si>
    <t>(All BOTs) and (052.11 KPI 12-6M-BoT ORKNEY)</t>
  </si>
  <si>
    <t>(All BOTs) and (052.12 KPI 12-6M-BoT SHETLAND)</t>
  </si>
  <si>
    <t>(All BOTs) and (052.13 KPI 12-6M-BoT TAYSIDE)</t>
  </si>
  <si>
    <t>(All BOTs) and (052.14 KPI 12-6M-BoT WESTERN ISLES)</t>
  </si>
  <si>
    <t>(All BOTs) and (052.99 KPI 12-6M-*** TOTAL ***)</t>
  </si>
  <si>
    <t>(All BOTs) and (053.01 KPI 12-%-BoT AYRSHIRE AND ARRAN)</t>
  </si>
  <si>
    <t>(All BOTs) and (053.02 KPI 12-%-BoT BORDERS)</t>
  </si>
  <si>
    <t>(All BOTs) and (053.03 KPI 12-%-BoT DUMFRIES AND GALLOWAY)</t>
  </si>
  <si>
    <t>(All BOTs) and (053.04 KPI 12-%-BoT FIFE)</t>
  </si>
  <si>
    <t>(All BOTs) and (053.05 KPI 12-%-BoT FORTH VALLEY)</t>
  </si>
  <si>
    <t>(All BOTs) and (053.06 KPI 12-%-BoT GRAMPIAN)</t>
  </si>
  <si>
    <t>(All BOTs) and (053.07 KPI 12-%-BoT GREATER GLASGOW,CLYDE)</t>
  </si>
  <si>
    <t>(All BOTs) and (053.08 KPI 12-%-BoT HIGHLAND)</t>
  </si>
  <si>
    <t>(All BOTs) and (053.09 KPI 12-%-BoT LANARKSHIRE)</t>
  </si>
  <si>
    <t>(All BOTs) and (053.10 KPI 12-%-BoT LOTHIAN)</t>
  </si>
  <si>
    <t>(All BOTs) and (053.11 KPI 12-%-BoT ORKNEY)</t>
  </si>
  <si>
    <t>(All BOTs) and (053.12 KPI 12-%-BoT SHETLAND)</t>
  </si>
  <si>
    <t>(All BOTs) and (053.13 KPI 12-%-BoT TAYSIDE)</t>
  </si>
  <si>
    <t>(All BOTs) and (053.14 KPI 12-%-BoT WESTERN ISLES)</t>
  </si>
  <si>
    <t>(All BOTs) and (053.99 KPI 12-%-*** TOTAL ***)</t>
  </si>
  <si>
    <t>(All BOTs) and (054.01 KPI 13-SUC-BoT AYRSHIRE AND ARRAN)</t>
  </si>
  <si>
    <t>(All BOTs) and (054.02 KPI 13-SUC-BoT BORDERS)</t>
  </si>
  <si>
    <t>(All BOTs) and (054.03 KPI 13-SUC-BoT DUMFRIES AND GALLOWAY)</t>
  </si>
  <si>
    <t>(All BOTs) and (054.04 KPI 13-SUC-BoT FIFE)</t>
  </si>
  <si>
    <t>(All BOTs) and (054.05 KPI 13-SUC-BoT FORTH VALLEY)</t>
  </si>
  <si>
    <t>(All BOTs) and (054.06 KPI 13-SUC-BoT GRAMPIAN)</t>
  </si>
  <si>
    <t>(All BOTs) and (054.07 KPI 13-SUC-BoT GREATER GLASGOW,CLYDE)</t>
  </si>
  <si>
    <t>(All BOTs) and (054.08 KPI 13-SUC-BoT HIGHLAND)</t>
  </si>
  <si>
    <t>(All BOTs) and (054.09 KPI 13-SUC-BoT LANARKSHIRE)</t>
  </si>
  <si>
    <t>(All BOTs) and (054.10 KPI 13-SUC-BoT LOTHIAN)</t>
  </si>
  <si>
    <t>(All BOTs) and (054.11 KPI 13-SUC-BoT ORKNEY)</t>
  </si>
  <si>
    <t>(All BOTs) and (054.12 KPI 13-SUC-BoT SHETLAND)</t>
  </si>
  <si>
    <t>(All BOTs) and (054.13 KPI 13-SUC-BoT TAYSIDE)</t>
  </si>
  <si>
    <t>(All BOTs) and (054.14 KPI 13-SUC-BoT WESTERN ISLES)</t>
  </si>
  <si>
    <t>(All BOTs) and (054.99 KPI 13-SUC-*** TOTAL ***)</t>
  </si>
  <si>
    <t>(All BOTs) and (055.01 KPI 13-REF-BoT AYRSHIRE AND ARRAN)</t>
  </si>
  <si>
    <t>(All BOTs) and (055.02 KPI 13-REF-BoT BORDERS)</t>
  </si>
  <si>
    <t>(All BOTs) and (055.03 KPI 13-REF-BoT DUMFRIES AND GALLOWAY)</t>
  </si>
  <si>
    <t>(All BOTs) and (055.04 KPI 13-REF-BoT FIFE)</t>
  </si>
  <si>
    <t>(All BOTs) and (055.05 KPI 13-REF-BoT FORTH VALLEY)</t>
  </si>
  <si>
    <t>(All BOTs) and (055.06 KPI 13-REF-BoT GRAMPIAN)</t>
  </si>
  <si>
    <t>(All BOTs) and (055.07 KPI 13-REF-BoT GREATER GLASGOW,CLYDE)</t>
  </si>
  <si>
    <t>(All BOTs) and (055.08 KPI 13-REF-BoT HIGHLAND)</t>
  </si>
  <si>
    <t>(All BOTs) and (055.09 KPI 13-REF-BoT LANARKSHIRE)</t>
  </si>
  <si>
    <t>(All BOTs) and (055.10 KPI 13-REF-BoT LOTHIAN)</t>
  </si>
  <si>
    <t>(All BOTs) and (055.11 KPI 13-REF-BoT ORKNEY)</t>
  </si>
  <si>
    <t>(All BOTs) and (055.12 KPI 13-REF-BoT SHETLAND)</t>
  </si>
  <si>
    <t>(All BOTs) and (055.13 KPI 13-REF-BoT TAYSIDE)</t>
  </si>
  <si>
    <t>(All BOTs) and (055.14 KPI 13-REF-BoT WESTERN ISLES)</t>
  </si>
  <si>
    <t>(All BOTs) and (055.99 KPI 13-REF-*** TOTAL ***)</t>
  </si>
  <si>
    <t>(All BOTs) and (056.01 KPI 13-%-BoT AYRSHIRE AND ARRAN)</t>
  </si>
  <si>
    <t>(All BOTs) and (056.02 KPI 13-%-BoT BORDERS)</t>
  </si>
  <si>
    <t>(All BOTs) and (056.03 KPI 13-%-BoT DUMFRIES AND GALLOWAY)</t>
  </si>
  <si>
    <t>(All BOTs) and (056.04 KPI 13-%-BoT FIFE)</t>
  </si>
  <si>
    <t>(All BOTs) and (056.05 KPI 13-%-BoT FORTH VALLEY)</t>
  </si>
  <si>
    <t>(All BOTs) and (056.06 KPI 13-%-BoT GRAMPIAN)</t>
  </si>
  <si>
    <t>(All BOTs) and (056.07 KPI 13-%-BoT GREATER GLASGOW,CLYDE)</t>
  </si>
  <si>
    <t>(All BOTs) and (056.08 KPI 13-%-BoT HIGHLAND)</t>
  </si>
  <si>
    <t>(All BOTs) and (056.09 KPI 13-%-BoT LANARKSHIRE)</t>
  </si>
  <si>
    <t>(All BOTs) and (056.10 KPI 13-%-BoT LOTHIAN)</t>
  </si>
  <si>
    <t>(All BOTs) and (056.11 KPI 13-%-BoT ORKNEY)</t>
  </si>
  <si>
    <t>(All BOTs) and (056.12 KPI 13-%-BoT SHETLAND)</t>
  </si>
  <si>
    <t>(All BOTs) and (056.13 KPI 13-%-BoT TAYSIDE)</t>
  </si>
  <si>
    <t>(All BOTs) and (056.14 KPI 13-%-BoT WESTERN ISLES)</t>
  </si>
  <si>
    <t>(All BOTs) and (056.99 KPI 13-%-*** TOTAL ***)</t>
  </si>
  <si>
    <t>(All BOTs) and (057.01 KPI 14-REF-BoT AYRSHIRE AND ARRAN)</t>
  </si>
  <si>
    <t>(All BOTs) and (057.02 KPI 14-REF-BoT BORDERS)</t>
  </si>
  <si>
    <t>(All BOTs) and (057.03 KPI 14-REF-BoT DUMFRIES AND GALLOWAY)</t>
  </si>
  <si>
    <t>(All BOTs) and (057.04 KPI 14-REF-BoT FIFE)</t>
  </si>
  <si>
    <t>(All BOTs) and (057.05 KPI 14-REF-BoT FORTH VALLEY)</t>
  </si>
  <si>
    <t>(All BOTs) and (057.06 KPI 14-REF-BoT GRAMPIAN)</t>
  </si>
  <si>
    <t>(All BOTs) and (057.07 KPI 14-REF-BoT GREATER GLASGOW,CLYDE)</t>
  </si>
  <si>
    <t>(All BOTs) and (057.08 KPI 14-REF-BoT HIGHLAND)</t>
  </si>
  <si>
    <t>(All BOTs) and (057.09 KPI 14-REF-BoT LANARKSHIRE)</t>
  </si>
  <si>
    <t>(All BOTs) and (057.10 KPI 14-REF-BoT LOTHIAN)</t>
  </si>
  <si>
    <t>(All BOTs) and (057.11 KPI 14-REF-BoT ORKNEY)</t>
  </si>
  <si>
    <t>(All BOTs) and (057.12 KPI 14-REF-BoT SHETLAND)</t>
  </si>
  <si>
    <t>(All BOTs) and (057.13 KPI 14-REF-BoT TAYSIDE)</t>
  </si>
  <si>
    <t>(All BOTs) and (057.14 KPI 14-REF-BoT WESTERN ISLES)</t>
  </si>
  <si>
    <t>(All BOTs) and (057.99 KPI 14-REF-*** TOTAL ***)</t>
  </si>
  <si>
    <t>(All BOTs) and (058.01 KPI 14-OPH-BoT AYRSHIRE AND ARRAN)</t>
  </si>
  <si>
    <t>(All BOTs) and (058.02 KPI 14-OPH-BoT BORDERS)</t>
  </si>
  <si>
    <t>(All BOTs) and (058.03 KPI 14-OPH-BoT DUMFRIES AND GALLOWAY)</t>
  </si>
  <si>
    <t>(All BOTs) and (058.04 KPI 14-OPH-BoT FIFE)</t>
  </si>
  <si>
    <t>(All BOTs) and (058.05 KPI 14-OPH-BoT FORTH VALLEY)</t>
  </si>
  <si>
    <t>(All BOTs) and (058.06 KPI 14-OPH-BoT GRAMPIAN)</t>
  </si>
  <si>
    <t>(All BOTs) and (058.07 KPI 14-OPH-BoT GREATER GLASGOW,CLYDE)</t>
  </si>
  <si>
    <t>(All BOTs) and (058.08 KPI 14-OPH-BoT HIGHLAND)</t>
  </si>
  <si>
    <t>(All BOTs) and (058.09 KPI 14-OPH-BoT LANARKSHIRE)</t>
  </si>
  <si>
    <t>(All BOTs) and (058.10 KPI 14-OPH-BoT LOTHIAN)</t>
  </si>
  <si>
    <t>(All BOTs) and (058.11 KPI 14-OPH-BoT ORKNEY)</t>
  </si>
  <si>
    <t>(All BOTs) and (058.12 KPI 14-OPH-BoT SHETLAND)</t>
  </si>
  <si>
    <t>(All BOTs) and (058.13 KPI 14-OPH-BoT TAYSIDE)</t>
  </si>
  <si>
    <t>(All BOTs) and (058.14 KPI 14-OPH-BoT WESTERN ISLES)</t>
  </si>
  <si>
    <t>(All BOTs) and (058.99 KPI 14-OPH-*** TOTAL ***)</t>
  </si>
  <si>
    <t>(All BOTs) and (059.01 KPI 14-MAX-BoT AYRSHIRE AND ARRAN)</t>
  </si>
  <si>
    <t>(All BOTs) and (059.02 KPI 14-MAX-BoT BORDERS)</t>
  </si>
  <si>
    <t>(All BOTs) and (059.03 KPI 14-MAX-BoT DUMFRIES AND GALLOWAY)</t>
  </si>
  <si>
    <t>(All BOTs) and (059.04 KPI 14-MAX-BoT FIFE)</t>
  </si>
  <si>
    <t>(All BOTs) and (059.05 KPI 14-MAX-BoT FORTH VALLEY)</t>
  </si>
  <si>
    <t>(All BOTs) and (059.06 KPI 14-MAX-BoT GRAMPIAN)</t>
  </si>
  <si>
    <t>(All BOTs) and (059.07 KPI 14-MAX-BoT GREATER GLASGOW,CLYDE)</t>
  </si>
  <si>
    <t>(All BOTs) and (059.08 KPI 14-MAX-BoT HIGHLAND)</t>
  </si>
  <si>
    <t>(All BOTs) and (059.09 KPI 14-MAX-BoT LANARKSHIRE)</t>
  </si>
  <si>
    <t>(All BOTs) and (059.10 KPI 14-MAX-BoT LOTHIAN)</t>
  </si>
  <si>
    <t>(All BOTs) and (059.11 KPI 14-MAX-BoT ORKNEY)</t>
  </si>
  <si>
    <t>(All BOTs) and (059.12 KPI 14-MAX-BoT SHETLAND)</t>
  </si>
  <si>
    <t>(All BOTs) and (059.13 KPI 14-MAX-BoT TAYSIDE)</t>
  </si>
  <si>
    <t>(All BOTs) and (059.14 KPI 14-MAX-BoT WESTERN ISLES)</t>
  </si>
  <si>
    <t>(All BOTs) and (059.99 KPI 14-MAX-*** TOTAL ***)</t>
  </si>
  <si>
    <t>(All BOTs) and (060.01 KPI 14-AVG-BoT AYRSHIRE AND ARRAN)</t>
  </si>
  <si>
    <t>(All BOTs) and (060.02 KPI 14-AVG-BoT BORDERS)</t>
  </si>
  <si>
    <t>(All BOTs) and (060.03 KPI 14-AVG-BoT DUMFRIES AND GALLOWAY)</t>
  </si>
  <si>
    <t>(All BOTs) and (060.04 KPI 14-AVG-BoT FIFE)</t>
  </si>
  <si>
    <t>(All BOTs) and (060.05 KPI 14-AVG-BoT FORTH VALLEY)</t>
  </si>
  <si>
    <t>(All BOTs) and (060.06 KPI 14-AVG-BoT GRAMPIAN)</t>
  </si>
  <si>
    <t>(All BOTs) and (060.07 KPI 14-AVG-BoT GREATER GLASGOW,CLYDE)</t>
  </si>
  <si>
    <t>(All BOTs) and (060.08 KPI 14-AVG-BoT HIGHLAND)</t>
  </si>
  <si>
    <t>(All BOTs) and (060.09 KPI 14-AVG-BoT LANARKSHIRE)</t>
  </si>
  <si>
    <t>(All BOTs) and (060.10 KPI 14-AVG-BoT LOTHIAN)</t>
  </si>
  <si>
    <t>(All BOTs) and (060.11 KPI 14-AVG-BoT ORKNEY)</t>
  </si>
  <si>
    <t>(All BOTs) and (060.12 KPI 14-AVG-BoT SHETLAND)</t>
  </si>
  <si>
    <t>(All BOTs) and (060.13 KPI 14-AVG-BoT TAYSIDE)</t>
  </si>
  <si>
    <t>(All BOTs) and (060.14 KPI 14-AVG-BoT WESTERN ISLES)</t>
  </si>
  <si>
    <t>(All BOTs) and (060.99 KPI 14-AVG-*** TOTAL ***)</t>
  </si>
  <si>
    <t>(All BOTs) and (061.01 KPI 15-REF-BoT AYRSHIRE AND ARRAN)</t>
  </si>
  <si>
    <t>(All BOTs) and (061.02 KPI 15-REF-BoT BORDERS)</t>
  </si>
  <si>
    <t>(All BOTs) and (061.03 KPI 15-REF-BoT DUMFRIES AND GALLOWAY)</t>
  </si>
  <si>
    <t>(All BOTs) and (061.04 KPI 15-REF-BoT FIFE)</t>
  </si>
  <si>
    <t>(All BOTs) and (061.05 KPI 15-REF-BoT FORTH VALLEY)</t>
  </si>
  <si>
    <t>(All BOTs) and (061.06 KPI 15-REF-BoT GRAMPIAN)</t>
  </si>
  <si>
    <t>(All BOTs) and (061.07 KPI 15-REF-BoT GREATER GLASGOW,CLYDE)</t>
  </si>
  <si>
    <t>(All BOTs) and (061.08 KPI 15-REF-BoT HIGHLAND)</t>
  </si>
  <si>
    <t>(All BOTs) and (061.09 KPI 15-REF-BoT LANARKSHIRE)</t>
  </si>
  <si>
    <t>(All BOTs) and (061.10 KPI 15-REF-BoT LOTHIAN)</t>
  </si>
  <si>
    <t>(All BOTs) and (061.11 KPI 15-REF-BoT ORKNEY)</t>
  </si>
  <si>
    <t>(All BOTs) and (061.12 KPI 15-REF-BoT SHETLAND)</t>
  </si>
  <si>
    <t>(All BOTs) and (061.13 KPI 15-REF-BoT TAYSIDE)</t>
  </si>
  <si>
    <t>(All BOTs) and (061.14 KPI 15-REF-BoT WESTERN ISLES)</t>
  </si>
  <si>
    <t>(All BOTs) and (061.99 KPI 15-REF-*** TOTAL ***)</t>
  </si>
  <si>
    <t>(All BOTs) and (062.01 KPI 15-TRG-BoT AYRSHIRE AND ARRAN)</t>
  </si>
  <si>
    <t>(All BOTs) and (062.02 KPI 15-TRG-BoT BORDERS)</t>
  </si>
  <si>
    <t>(All BOTs) and (062.03 KPI 15-TRG-BoT DUMFRIES AND GALLOWAY)</t>
  </si>
  <si>
    <t>(All BOTs) and (062.04 KPI 15-TRG-BoT FIFE)</t>
  </si>
  <si>
    <t>(All BOTs) and (062.05 KPI 15-TRG-BoT FORTH VALLEY)</t>
  </si>
  <si>
    <t>(All BOTs) and (062.06 KPI 15-TRG-BoT GRAMPIAN)</t>
  </si>
  <si>
    <t>(All BOTs) and (062.07 KPI 15-TRG-BoT GREATER GLASGOW,CLYDE)</t>
  </si>
  <si>
    <t>(All BOTs) and (062.08 KPI 15-TRG-BoT HIGHLAND)</t>
  </si>
  <si>
    <t>(All BOTs) and (062.09 KPI 15-TRG-BoT LANARKSHIRE)</t>
  </si>
  <si>
    <t>(All BOTs) and (062.10 KPI 15-TRG-BoT LOTHIAN)</t>
  </si>
  <si>
    <t>(All BOTs) and (062.11 KPI 15-TRG-BoT ORKNEY)</t>
  </si>
  <si>
    <t>(All BOTs) and (062.12 KPI 15-TRG-BoT SHETLAND)</t>
  </si>
  <si>
    <t>(All BOTs) and (062.13 KPI 15-TRG-BoT TAYSIDE)</t>
  </si>
  <si>
    <t>(All BOTs) and (062.14 KPI 15-TRG-BoT WESTERN ISLES)</t>
  </si>
  <si>
    <t>(All BOTs) and (062.99 KPI 15-TRG-*** TOTAL ***)</t>
  </si>
  <si>
    <t>(All BOTs) and (063.01 KPI 15-%-BoT AYRSHIRE AND ARRAN)</t>
  </si>
  <si>
    <t>(All BOTs) and (063.02 KPI 15-%-BoT BORDERS)</t>
  </si>
  <si>
    <t>(All BOTs) and (063.03 KPI 15-%-BoT DUMFRIES AND GALLOWAY)</t>
  </si>
  <si>
    <t>(All BOTs) and (063.04 KPI 15-%-BoT FIFE)</t>
  </si>
  <si>
    <t>(All BOTs) and (063.05 KPI 15-%-BoT FORTH VALLEY)</t>
  </si>
  <si>
    <t>(All BOTs) and (063.06 KPI 15-%-BoT GRAMPIAN)</t>
  </si>
  <si>
    <t>(All BOTs) and (063.07 KPI 15-%-BoT GREATER GLASGOW,CLYDE)</t>
  </si>
  <si>
    <t>(All BOTs) and (063.08 KPI 15-%-BoT HIGHLAND)</t>
  </si>
  <si>
    <t>(All BOTs) and (063.09 KPI 15-%-BoT LANARKSHIRE)</t>
  </si>
  <si>
    <t>(All BOTs) and (063.10 KPI 15-%-BoT LOTHIAN)</t>
  </si>
  <si>
    <t>(All BOTs) and (063.11 KPI 15-%-BoT ORKNEY)</t>
  </si>
  <si>
    <t>(All BOTs) and (063.12 KPI 15-%-BoT SHETLAND)</t>
  </si>
  <si>
    <t>(All BOTs) and (063.13 KPI 15-%-BoT TAYSIDE)</t>
  </si>
  <si>
    <t>(All BOTs) and (063.14 KPI 15-%-BoT WESTERN ISLES)</t>
  </si>
  <si>
    <t>(All BOTs) and (063.99 KPI 15-%-*** TOTAL ***)</t>
  </si>
  <si>
    <t>(All BOTs) and (064.01 KPI 16-OPH-BoT AYRSHIRE AND ARRAN)</t>
  </si>
  <si>
    <t>(All BOTs) and (064.02 KPI 16-OPH-BoT BORDERS)</t>
  </si>
  <si>
    <t>(All BOTs) and (064.03 KPI 16-OPH-BoT DUMFRIES AND GALLOWAY)</t>
  </si>
  <si>
    <t>(All BOTs) and (064.04 KPI 16-OPH-BoT FIFE)</t>
  </si>
  <si>
    <t>(All BOTs) and (064.05 KPI 16-OPH-BoT FORTH VALLEY)</t>
  </si>
  <si>
    <t>(All BOTs) and (064.06 KPI 16-OPH-BoT GRAMPIAN)</t>
  </si>
  <si>
    <t>(All BOTs) and (064.07 KPI 16-OPH-BoT GREATER GLASGOW,CLYDE)</t>
  </si>
  <si>
    <t>(All BOTs) and (064.08 KPI 16-OPH-BoT HIGHLAND)</t>
  </si>
  <si>
    <t>(All BOTs) and (064.09 KPI 16-OPH-BoT LANARKSHIRE)</t>
  </si>
  <si>
    <t>(All BOTs) and (064.10 KPI 16-OPH-BoT LOTHIAN)</t>
  </si>
  <si>
    <t>(All BOTs) and (064.11 KPI 16-OPH-BoT ORKNEY)</t>
  </si>
  <si>
    <t>(All BOTs) and (064.12 KPI 16-OPH-BoT SHETLAND)</t>
  </si>
  <si>
    <t>(All BOTs) and (064.13 KPI 16-OPH-BoT TAYSIDE)</t>
  </si>
  <si>
    <t>(All BOTs) and (064.14 KPI 16-OPH-BoT WESTERN ISLES)</t>
  </si>
  <si>
    <t>(All BOTs) and (064.99 KPI 16-OPH-*** TOTAL ***)</t>
  </si>
  <si>
    <t>(All BOTs) and (065.01 KPI 16-SP-BoT AYRSHIRE AND ARRAN)</t>
  </si>
  <si>
    <t>(All BOTs) and (065.02 KPI 16-SP-BoT BORDERS)</t>
  </si>
  <si>
    <t>(All BOTs) and (065.03 KPI 16-SP-BoT DUMFRIES AND GALLOWAY)</t>
  </si>
  <si>
    <t>(All BOTs) and (065.04 KPI 16-SP-BoT FIFE)</t>
  </si>
  <si>
    <t>(All BOTs) and (065.05 KPI 16-SP-BoT FORTH VALLEY)</t>
  </si>
  <si>
    <t>(All BOTs) and (065.06 KPI 16-SP-BoT GRAMPIAN)</t>
  </si>
  <si>
    <t>(All BOTs) and (065.07 KPI 16-SP-BoT GREATER GLASGOW,CLYDE)</t>
  </si>
  <si>
    <t>(All BOTs) and (065.08 KPI 16-SP-BoT HIGHLAND)</t>
  </si>
  <si>
    <t>(All BOTs) and (065.09 KPI 16-SP-BoT LANARKSHIRE)</t>
  </si>
  <si>
    <t>(All BOTs) and (065.10 KPI 16-SP-BoT LOTHIAN)</t>
  </si>
  <si>
    <t>(All BOTs) and (065.11 KPI 16-SP-BoT ORKNEY)</t>
  </si>
  <si>
    <t>(All BOTs) and (065.12 KPI 16-SP-BoT SHETLAND)</t>
  </si>
  <si>
    <t>(All BOTs) and (065.13 KPI 16-SP-BoT TAYSIDE)</t>
  </si>
  <si>
    <t>(All BOTs) and (065.14 KPI 16-SP-BoT WESTERN ISLES)</t>
  </si>
  <si>
    <t>(All BOTs) and (065.99 KPI 16-SP-*** TOTAL ***)</t>
  </si>
  <si>
    <t>(All BOTs) and (066.01 KPI 16-%-BoT AYRSHIRE AND ARRAN)</t>
  </si>
  <si>
    <t>(All BOTs) and (066.02 KPI 16-%-BoT BORDERS)</t>
  </si>
  <si>
    <t>(All BOTs) and (066.03 KPI 16-%-BoT DUMFRIES AND GALLOWAY)</t>
  </si>
  <si>
    <t>(All BOTs) and (066.04 KPI 16-%-BoT FIFE)</t>
  </si>
  <si>
    <t>(All BOTs) and (066.05 KPI 16-%-BoT FORTH VALLEY)</t>
  </si>
  <si>
    <t>(All BOTs) and (066.06 KPI 16-%-BoT GRAMPIAN)</t>
  </si>
  <si>
    <t>(All BOTs) and (066.07 KPI 16-%-BoT GREATER GLASGOW,CLYDE)</t>
  </si>
  <si>
    <t>(All BOTs) and (066.08 KPI 16-%-BoT HIGHLAND)</t>
  </si>
  <si>
    <t>(All BOTs) and (066.09 KPI 16-%-BoT LANARKSHIRE)</t>
  </si>
  <si>
    <t>(All BOTs) and (066.10 KPI 16-%-BoT LOTHIAN)</t>
  </si>
  <si>
    <t>(All BOTs) and (066.11 KPI 16-%-BoT ORKNEY)</t>
  </si>
  <si>
    <t>(All BOTs) and (066.12 KPI 16-%-BoT SHETLAND)</t>
  </si>
  <si>
    <t>(All BOTs) and (066.13 KPI 16-%-BoT TAYSIDE)</t>
  </si>
  <si>
    <t>(All BOTs) and (066.14 KPI 16-%-BoT WESTERN ISLES)</t>
  </si>
  <si>
    <t>(All BOTs) and (066.99 KPI 16-%-*** TOTAL ***)</t>
  </si>
  <si>
    <t>(All BOTs) and (067.01 KPI 17-SP-BoT AYRSHIRE AND ARRAN)</t>
  </si>
  <si>
    <t>(All BOTs) and (067.02 KPI 17-SP-BoT BORDERS)</t>
  </si>
  <si>
    <t>(All BOTs) and (067.03 KPI 17-SP-BoT DUMFRIES AND GALLOWAY)</t>
  </si>
  <si>
    <t>(All BOTs) and (067.04 KPI 17-SP-BoT FIFE)</t>
  </si>
  <si>
    <t>(All BOTs) and (067.05 KPI 17-SP-BoT FORTH VALLEY)</t>
  </si>
  <si>
    <t>(All BOTs) and (067.06 KPI 17-SP-BoT GRAMPIAN)</t>
  </si>
  <si>
    <t>(All BOTs) and (067.07 KPI 17-SP-BoT GREATER GLASGOW,CLYDE)</t>
  </si>
  <si>
    <t>(All BOTs) and (067.08 KPI 17-SP-BoT HIGHLAND)</t>
  </si>
  <si>
    <t>(All BOTs) and (067.09 KPI 17-SP-BoT LANARKSHIRE)</t>
  </si>
  <si>
    <t>(All BOTs) and (067.10 KPI 17-SP-BoT LOTHIAN)</t>
  </si>
  <si>
    <t>(All BOTs) and (067.11 KPI 17-SP-BoT ORKNEY)</t>
  </si>
  <si>
    <t>(All BOTs) and (067.12 KPI 17-SP-BoT SHETLAND)</t>
  </si>
  <si>
    <t>(All BOTs) and (067.13 KPI 17-SP-BoT TAYSIDE)</t>
  </si>
  <si>
    <t>(All BOTs) and (067.14 KPI 17-SP-BoT WESTERN ISLES)</t>
  </si>
  <si>
    <t>(All BOTs) and (067.99 KPI 17-SP-*** TOTAL ***)</t>
  </si>
  <si>
    <t>(All BOTs) and (068.01 KPI 17-COO-BoT AYRSHIRE AND ARRAN)</t>
  </si>
  <si>
    <t>(All BOTs) and (068.02 KPI 17-COO-BoT BORDERS)</t>
  </si>
  <si>
    <t>(All BOTs) and (068.03 KPI 17-COO-BoT DUMFRIES AND GALLOWAY)</t>
  </si>
  <si>
    <t>(All BOTs) and (068.04 KPI 17-COO-BoT FIFE)</t>
  </si>
  <si>
    <t>(All BOTs) and (068.05 KPI 17-COO-BoT FORTH VALLEY)</t>
  </si>
  <si>
    <t>(All BOTs) and (068.06 KPI 17-COO-BoT GRAMPIAN)</t>
  </si>
  <si>
    <t>(All BOTs) and (068.07 KPI 17-COO-BoT GREATER GLASGOW,CLYDE)</t>
  </si>
  <si>
    <t>(All BOTs) and (068.08 KPI 17-COO-BoT HIGHLAND)</t>
  </si>
  <si>
    <t>(All BOTs) and (068.09 KPI 17-COO-BoT LANARKSHIRE)</t>
  </si>
  <si>
    <t>(All BOTs) and (068.10 KPI 17-COO-BoT LOTHIAN)</t>
  </si>
  <si>
    <t>(All BOTs) and (068.11 KPI 17-COO-BoT ORKNEY)</t>
  </si>
  <si>
    <t>(All BOTs) and (068.12 KPI 17-COO-BoT SHETLAND)</t>
  </si>
  <si>
    <t>(All BOTs) and (068.13 KPI 17-COO-BoT TAYSIDE)</t>
  </si>
  <si>
    <t>(All BOTs) and (068.14 KPI 17-COO-BoT WESTERN ISLES)</t>
  </si>
  <si>
    <t>(All BOTs) and (068.99 KPI 17-COO-*** TOTAL ***)</t>
  </si>
  <si>
    <t>(All BOTs) and (069.01 KPI 17-%-BoT AYRSHIRE AND ARRAN)</t>
  </si>
  <si>
    <t>(All BOTs) and (069.02 KPI 17-%-BoT BORDERS)</t>
  </si>
  <si>
    <t>(All BOTs) and (069.03 KPI 17-%-BoT DUMFRIES AND GALLOWAY)</t>
  </si>
  <si>
    <t>(All BOTs) and (069.04 KPI 17-%-BoT FIFE)</t>
  </si>
  <si>
    <t>(All BOTs) and (069.05 KPI 17-%-BoT FORTH VALLEY)</t>
  </si>
  <si>
    <t>(All BOTs) and (069.06 KPI 17-%-BoT GRAMPIAN)</t>
  </si>
  <si>
    <t>(All BOTs) and (069.07 KPI 17-%-BoT GREATER GLASGOW,CLYDE)</t>
  </si>
  <si>
    <t>(All BOTs) and (069.08 KPI 17-%-BoT HIGHLAND)</t>
  </si>
  <si>
    <t>(All BOTs) and (069.09 KPI 17-%-BoT LANARKSHIRE)</t>
  </si>
  <si>
    <t>(All BOTs) and (069.10 KPI 17-%-BoT LOTHIAN)</t>
  </si>
  <si>
    <t>(All BOTs) and (069.11 KPI 17-%-BoT ORKNEY)</t>
  </si>
  <si>
    <t>(All BOTs) and (069.12 KPI 17-%-BoT SHETLAND)</t>
  </si>
  <si>
    <t>(All BOTs) and (069.13 KPI 17-%-BoT TAYSIDE)</t>
  </si>
  <si>
    <t>(All BOTs) and (069.14 KPI 17-%-BoT WESTERN ISLES)</t>
  </si>
  <si>
    <t>(All BOTs) and (069.99 KPI 17-%-*** TOTAL ***)</t>
  </si>
  <si>
    <t>HIS Target- June 2016</t>
  </si>
  <si>
    <t>Board by size</t>
  </si>
  <si>
    <t>Percentage</t>
  </si>
  <si>
    <t>Overall Rate</t>
  </si>
  <si>
    <t>Standard Error</t>
  </si>
  <si>
    <t xml:space="preserve">Lower control limit </t>
  </si>
  <si>
    <t>Upper control limit</t>
  </si>
  <si>
    <t>Overall referral rate</t>
  </si>
  <si>
    <t>Lower control limit</t>
  </si>
  <si>
    <t xml:space="preserve">DRS Programme KPI 1 - Invitation rate  </t>
  </si>
  <si>
    <t xml:space="preserve">Invitation Rate </t>
  </si>
  <si>
    <t xml:space="preserve">DRS Programme KPI 2 - Uptake rate  </t>
  </si>
  <si>
    <t xml:space="preserve">DRS Programme KPI 4 - Successful Screening rate   </t>
  </si>
  <si>
    <t xml:space="preserve">Uptake Rate </t>
  </si>
  <si>
    <t xml:space="preserve">Successful Screening rate  </t>
  </si>
  <si>
    <t xml:space="preserve">DRS Programme KPI 9 - Written Report Success rate    </t>
  </si>
  <si>
    <t xml:space="preserve">Written Report Success rate  </t>
  </si>
  <si>
    <t xml:space="preserve">DRS Programme KPI 7A - Photographic technical failure rate    </t>
  </si>
  <si>
    <t xml:space="preserve">DRS Programme KPI 7B - Slit Lamp Technical Failure rate    </t>
  </si>
  <si>
    <t xml:space="preserve">Slit Lamp failure rate  </t>
  </si>
  <si>
    <t xml:space="preserve">Photographic failure rate  </t>
  </si>
  <si>
    <t>Eligible population</t>
  </si>
  <si>
    <t>Overall invitation rate</t>
  </si>
  <si>
    <t xml:space="preserve">Percentage Invited </t>
  </si>
  <si>
    <t>National overall rate</t>
  </si>
  <si>
    <t>Attended at least once</t>
  </si>
  <si>
    <t>Invited</t>
  </si>
  <si>
    <t xml:space="preserve">Eligible patients </t>
  </si>
  <si>
    <t>Successful screening episodes</t>
  </si>
  <si>
    <t xml:space="preserve">Written result within 20 days </t>
  </si>
  <si>
    <t xml:space="preserve">Number of episodes </t>
  </si>
  <si>
    <t>Per 1,000 episodes</t>
  </si>
  <si>
    <t xml:space="preserve">Per 1,000 eligible patients </t>
  </si>
  <si>
    <t>Per 1,000 eligible patients</t>
  </si>
  <si>
    <t xml:space="preserve">Photographic Screenings </t>
  </si>
  <si>
    <t>Unsuccessful photographic screenings</t>
  </si>
  <si>
    <t xml:space="preserve">Slit lamp episodes </t>
  </si>
  <si>
    <t>Slit lamp failures</t>
  </si>
  <si>
    <t xml:space="preserve">Successful screening episodes </t>
  </si>
  <si>
    <t xml:space="preserve">DRS Programme KPI 13 - Referal result rate    </t>
  </si>
  <si>
    <t xml:space="preserve">Referal to Opthalmology rate  </t>
  </si>
  <si>
    <t xml:space="preserve">Referable result </t>
  </si>
  <si>
    <t>Results of query HISL-KPI 0-17 BoT run on 01-Apr-2019</t>
  </si>
  <si>
    <t>Diabetic Retinopathy Screening Service reports for Q4 2018</t>
  </si>
  <si>
    <t>Report start date - 01/04/2018 report end date date - 01/04/2019  Report Interval = 365 days. All data taken from Vector KPI report run on 01 Apr 2019.</t>
  </si>
  <si>
    <t>Total Diabetic Population Q4 2018 = 332,438</t>
  </si>
  <si>
    <t>Eligible Population Q4 2018= 283,438</t>
  </si>
  <si>
    <t>Eligible Pop = 283,438</t>
  </si>
  <si>
    <t>Temp Suspended = 25,872</t>
  </si>
  <si>
    <t>Permanently Suspended = 26,962</t>
  </si>
  <si>
    <t>Temporarily Unavailable = 3,834</t>
  </si>
  <si>
    <t>Attended = 216,233 (76.3%)</t>
  </si>
  <si>
    <t xml:space="preserve">Not yet attended = 67,205 (23.7%) </t>
  </si>
  <si>
    <r>
      <rPr>
        <b/>
        <sz val="10"/>
        <color rgb="FFFF0000"/>
        <rFont val="Arial"/>
        <family val="2"/>
      </rPr>
      <t xml:space="preserve">100% </t>
    </r>
    <r>
      <rPr>
        <b/>
        <sz val="10"/>
        <color rgb="FF0000FF"/>
        <rFont val="Arial"/>
        <family val="2"/>
      </rPr>
      <t>for Q4 of eligible people, regardless of personal circumstances or characteristics are offered an opportunity to attend.             (HIS Standard 3.3)</t>
    </r>
  </si>
  <si>
    <r>
      <t>NHS boards achieve an attendance of</t>
    </r>
    <r>
      <rPr>
        <b/>
        <sz val="10"/>
        <color rgb="FFFF0000"/>
        <rFont val="Arial"/>
        <family val="2"/>
      </rPr>
      <t xml:space="preserve"> 80%</t>
    </r>
    <r>
      <rPr>
        <b/>
        <sz val="10"/>
        <color rgb="FF0000FF"/>
        <rFont val="Arial"/>
        <family val="2"/>
      </rPr>
      <t xml:space="preserve"> for Q4. (HIS Standard 3.1)</t>
    </r>
  </si>
  <si>
    <r>
      <t>NHS boards achieve an uptake of</t>
    </r>
    <r>
      <rPr>
        <b/>
        <sz val="10"/>
        <color rgb="FFFF0000"/>
        <rFont val="Arial"/>
        <family val="2"/>
      </rPr>
      <t xml:space="preserve"> 80%</t>
    </r>
    <r>
      <rPr>
        <b/>
        <sz val="10"/>
        <color rgb="FF0000FF"/>
        <rFont val="Arial"/>
        <family val="2"/>
      </rPr>
      <t xml:space="preserve"> for Q4                         (HIS Standard 3.2)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</si>
</sst>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name val="Arial"/>
    </font>
    <font>
      <sz val="10"/>
      <color indexed="9"/>
      <name val="Arial"/>
      <family val="2"/>
    </font>
    <font>
      <b/>
      <sz val="14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63377788628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8">
    <xf numFmtId="0" fontId="0" fillId="0" borderId="0"/>
    <xf numFmtId="0" fontId="27" fillId="0" borderId="0" applyNumberFormat="0" applyFill="0" applyBorder="0" applyAlignment="0" applyProtection="0"/>
    <xf numFmtId="0" fontId="28" fillId="0" borderId="55" applyNumberFormat="0" applyFill="0" applyAlignment="0" applyProtection="0"/>
    <xf numFmtId="0" fontId="29" fillId="0" borderId="56" applyNumberFormat="0" applyFill="0" applyAlignment="0" applyProtection="0"/>
    <xf numFmtId="0" fontId="30" fillId="0" borderId="57" applyNumberFormat="0" applyFill="0" applyAlignment="0" applyProtection="0"/>
    <xf numFmtId="0" fontId="30" fillId="0" borderId="0" applyNumberFormat="0" applyFill="0" applyBorder="0" applyAlignment="0" applyProtection="0"/>
    <xf numFmtId="0" fontId="31" fillId="9" borderId="0" applyNumberFormat="0" applyBorder="0" applyAlignment="0" applyProtection="0"/>
    <xf numFmtId="0" fontId="32" fillId="10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58" applyNumberFormat="0" applyAlignment="0" applyProtection="0"/>
    <xf numFmtId="0" fontId="35" fillId="13" borderId="59" applyNumberFormat="0" applyAlignment="0" applyProtection="0"/>
    <xf numFmtId="0" fontId="36" fillId="13" borderId="58" applyNumberFormat="0" applyAlignment="0" applyProtection="0"/>
    <xf numFmtId="0" fontId="37" fillId="0" borderId="60" applyNumberFormat="0" applyFill="0" applyAlignment="0" applyProtection="0"/>
    <xf numFmtId="0" fontId="38" fillId="14" borderId="61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63" applyNumberFormat="0" applyFill="0" applyAlignment="0" applyProtection="0"/>
    <xf numFmtId="0" fontId="4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2" fillId="31" borderId="0" applyNumberFormat="0" applyBorder="0" applyAlignment="0" applyProtection="0"/>
    <xf numFmtId="0" fontId="4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42" fillId="39" borderId="0" applyNumberFormat="0" applyBorder="0" applyAlignment="0" applyProtection="0"/>
    <xf numFmtId="0" fontId="2" fillId="0" borderId="0"/>
    <xf numFmtId="0" fontId="2" fillId="15" borderId="62" applyNumberFormat="0" applyFont="0" applyAlignment="0" applyProtection="0"/>
    <xf numFmtId="0" fontId="1" fillId="0" borderId="0"/>
    <xf numFmtId="0" fontId="1" fillId="15" borderId="62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9" fontId="45" fillId="0" borderId="0" applyFont="0" applyFill="0" applyBorder="0" applyAlignment="0" applyProtection="0"/>
  </cellStyleXfs>
  <cellXfs count="35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0" fillId="0" borderId="0" xfId="0" applyFill="1"/>
    <xf numFmtId="3" fontId="0" fillId="0" borderId="0" xfId="0" applyNumberFormat="1"/>
    <xf numFmtId="0" fontId="0" fillId="3" borderId="0" xfId="0" applyFill="1"/>
    <xf numFmtId="164" fontId="5" fillId="2" borderId="6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0" xfId="0" applyFont="1"/>
    <xf numFmtId="0" fontId="0" fillId="0" borderId="10" xfId="0" applyBorder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4" fontId="0" fillId="0" borderId="0" xfId="0" applyNumberFormat="1" applyFill="1"/>
    <xf numFmtId="3" fontId="3" fillId="0" borderId="26" xfId="0" applyNumberFormat="1" applyFont="1" applyBorder="1" applyAlignment="1">
      <alignment horizontal="center" vertical="center" wrapText="1"/>
    </xf>
    <xf numFmtId="3" fontId="3" fillId="0" borderId="27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164" fontId="5" fillId="5" borderId="5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0" fontId="3" fillId="0" borderId="3" xfId="0" applyFont="1" applyFill="1" applyBorder="1" applyAlignment="1">
      <alignment horizontal="left"/>
    </xf>
    <xf numFmtId="0" fontId="3" fillId="0" borderId="29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7" fillId="0" borderId="30" xfId="0" applyFont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 wrapText="1"/>
    </xf>
    <xf numFmtId="3" fontId="3" fillId="7" borderId="33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8" borderId="25" xfId="0" applyFont="1" applyFill="1" applyBorder="1" applyAlignment="1">
      <alignment horizontal="left"/>
    </xf>
    <xf numFmtId="164" fontId="6" fillId="8" borderId="31" xfId="0" applyNumberFormat="1" applyFont="1" applyFill="1" applyBorder="1" applyAlignment="1">
      <alignment horizontal="center" vertical="center"/>
    </xf>
    <xf numFmtId="0" fontId="3" fillId="0" borderId="0" xfId="0" applyFont="1"/>
    <xf numFmtId="0" fontId="7" fillId="0" borderId="34" xfId="0" applyFont="1" applyBorder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Alignment="1"/>
    <xf numFmtId="0" fontId="10" fillId="0" borderId="0" xfId="0" applyFont="1" applyAlignment="1"/>
    <xf numFmtId="0" fontId="7" fillId="0" borderId="35" xfId="0" applyFont="1" applyBorder="1" applyAlignment="1">
      <alignment horizontal="center" wrapText="1"/>
    </xf>
    <xf numFmtId="0" fontId="7" fillId="0" borderId="36" xfId="0" applyFont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wrapText="1"/>
    </xf>
    <xf numFmtId="3" fontId="15" fillId="0" borderId="0" xfId="0" applyNumberFormat="1" applyFont="1" applyAlignment="1">
      <alignment horizontal="right" wrapText="1"/>
    </xf>
    <xf numFmtId="3" fontId="1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3" borderId="0" xfId="0" applyFont="1" applyFill="1"/>
    <xf numFmtId="0" fontId="3" fillId="8" borderId="25" xfId="0" applyFont="1" applyFill="1" applyBorder="1" applyAlignment="1">
      <alignment horizontal="center" vertical="center" wrapText="1"/>
    </xf>
    <xf numFmtId="0" fontId="3" fillId="8" borderId="30" xfId="0" applyFont="1" applyFill="1" applyBorder="1" applyAlignment="1">
      <alignment horizontal="center" vertical="center" wrapText="1"/>
    </xf>
    <xf numFmtId="0" fontId="3" fillId="8" borderId="31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left" vertical="center" wrapText="1"/>
    </xf>
    <xf numFmtId="164" fontId="5" fillId="2" borderId="14" xfId="0" applyNumberFormat="1" applyFont="1" applyFill="1" applyBorder="1" applyAlignment="1">
      <alignment horizontal="center"/>
    </xf>
    <xf numFmtId="164" fontId="5" fillId="2" borderId="36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164" fontId="5" fillId="2" borderId="39" xfId="0" applyNumberFormat="1" applyFont="1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3" fillId="8" borderId="25" xfId="0" applyFont="1" applyFill="1" applyBorder="1" applyAlignment="1">
      <alignment horizontal="left" vertical="center"/>
    </xf>
    <xf numFmtId="0" fontId="3" fillId="8" borderId="3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64" fontId="13" fillId="2" borderId="34" xfId="0" applyNumberFormat="1" applyFont="1" applyFill="1" applyBorder="1" applyAlignment="1">
      <alignment horizontal="center" vertical="center"/>
    </xf>
    <xf numFmtId="164" fontId="13" fillId="2" borderId="36" xfId="0" applyNumberFormat="1" applyFont="1" applyFill="1" applyBorder="1" applyAlignment="1">
      <alignment horizontal="center" vertical="center"/>
    </xf>
    <xf numFmtId="164" fontId="13" fillId="2" borderId="4" xfId="0" applyNumberFormat="1" applyFont="1" applyFill="1" applyBorder="1" applyAlignment="1">
      <alignment horizontal="center" vertical="center"/>
    </xf>
    <xf numFmtId="164" fontId="13" fillId="2" borderId="5" xfId="0" applyNumberFormat="1" applyFont="1" applyFill="1" applyBorder="1" applyAlignment="1">
      <alignment horizontal="center" vertical="center"/>
    </xf>
    <xf numFmtId="164" fontId="13" fillId="5" borderId="4" xfId="0" applyNumberFormat="1" applyFont="1" applyFill="1" applyBorder="1" applyAlignment="1">
      <alignment horizontal="center" vertical="center"/>
    </xf>
    <xf numFmtId="164" fontId="13" fillId="5" borderId="5" xfId="0" applyNumberFormat="1" applyFont="1" applyFill="1" applyBorder="1" applyAlignment="1">
      <alignment horizontal="center" vertical="center"/>
    </xf>
    <xf numFmtId="164" fontId="13" fillId="2" borderId="37" xfId="0" applyNumberFormat="1" applyFont="1" applyFill="1" applyBorder="1" applyAlignment="1">
      <alignment horizontal="center" vertical="center"/>
    </xf>
    <xf numFmtId="164" fontId="13" fillId="2" borderId="6" xfId="0" applyNumberFormat="1" applyFont="1" applyFill="1" applyBorder="1" applyAlignment="1">
      <alignment horizontal="center" vertical="center"/>
    </xf>
    <xf numFmtId="164" fontId="12" fillId="8" borderId="3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8" borderId="41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left" vertical="center"/>
    </xf>
    <xf numFmtId="164" fontId="3" fillId="8" borderId="31" xfId="0" applyNumberFormat="1" applyFont="1" applyFill="1" applyBorder="1" applyAlignment="1">
      <alignment horizontal="center" vertical="center"/>
    </xf>
    <xf numFmtId="3" fontId="3" fillId="8" borderId="7" xfId="0" applyNumberFormat="1" applyFont="1" applyFill="1" applyBorder="1" applyAlignment="1">
      <alignment horizontal="center" vertical="center"/>
    </xf>
    <xf numFmtId="164" fontId="6" fillId="8" borderId="7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165" fontId="3" fillId="8" borderId="30" xfId="0" applyNumberFormat="1" applyFont="1" applyFill="1" applyBorder="1" applyAlignment="1">
      <alignment horizontal="center" vertical="center" wrapText="1" shrinkToFit="1"/>
    </xf>
    <xf numFmtId="164" fontId="3" fillId="8" borderId="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64" fontId="5" fillId="2" borderId="45" xfId="0" applyNumberFormat="1" applyFont="1" applyFill="1" applyBorder="1" applyAlignment="1">
      <alignment horizontal="center"/>
    </xf>
    <xf numFmtId="0" fontId="21" fillId="0" borderId="0" xfId="0" applyFont="1" applyFill="1"/>
    <xf numFmtId="0" fontId="7" fillId="0" borderId="0" xfId="0" applyFont="1" applyFill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54" xfId="0" applyFont="1" applyBorder="1" applyAlignment="1">
      <alignment horizontal="center" wrapText="1"/>
    </xf>
    <xf numFmtId="0" fontId="7" fillId="0" borderId="53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7" fillId="8" borderId="25" xfId="0" applyFont="1" applyFill="1" applyBorder="1" applyAlignment="1">
      <alignment horizontal="center" vertical="center" wrapText="1"/>
    </xf>
    <xf numFmtId="0" fontId="17" fillId="8" borderId="30" xfId="0" applyFont="1" applyFill="1" applyBorder="1" applyAlignment="1">
      <alignment horizontal="center" vertical="center" wrapText="1"/>
    </xf>
    <xf numFmtId="0" fontId="17" fillId="8" borderId="42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7" fillId="8" borderId="52" xfId="0" applyFont="1" applyFill="1" applyBorder="1" applyAlignment="1">
      <alignment horizontal="center" vertical="center" wrapText="1"/>
    </xf>
    <xf numFmtId="0" fontId="17" fillId="8" borderId="43" xfId="0" applyFont="1" applyFill="1" applyBorder="1" applyAlignment="1">
      <alignment horizontal="center" vertical="center"/>
    </xf>
    <xf numFmtId="0" fontId="17" fillId="8" borderId="3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wrapText="1"/>
    </xf>
    <xf numFmtId="0" fontId="16" fillId="0" borderId="53" xfId="0" applyFont="1" applyBorder="1" applyAlignment="1">
      <alignment horizontal="center"/>
    </xf>
    <xf numFmtId="0" fontId="7" fillId="0" borderId="39" xfId="0" applyFont="1" applyBorder="1" applyAlignment="1">
      <alignment horizontal="center" wrapText="1"/>
    </xf>
    <xf numFmtId="3" fontId="7" fillId="0" borderId="39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3" fontId="7" fillId="0" borderId="14" xfId="0" applyNumberFormat="1" applyFont="1" applyFill="1" applyBorder="1" applyAlignment="1">
      <alignment horizontal="center"/>
    </xf>
    <xf numFmtId="164" fontId="5" fillId="0" borderId="14" xfId="0" applyNumberFormat="1" applyFont="1" applyFill="1" applyBorder="1" applyAlignment="1">
      <alignment horizontal="center"/>
    </xf>
    <xf numFmtId="3" fontId="7" fillId="0" borderId="45" xfId="0" applyNumberFormat="1" applyFont="1" applyFill="1" applyBorder="1" applyAlignment="1">
      <alignment horizontal="center"/>
    </xf>
    <xf numFmtId="0" fontId="17" fillId="8" borderId="44" xfId="0" applyFont="1" applyFill="1" applyBorder="1" applyAlignment="1">
      <alignment horizontal="center" vertical="center" wrapText="1"/>
    </xf>
    <xf numFmtId="3" fontId="3" fillId="8" borderId="30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3" fillId="8" borderId="30" xfId="0" applyNumberFormat="1" applyFont="1" applyFill="1" applyBorder="1" applyAlignment="1">
      <alignment horizontal="center" vertical="center"/>
    </xf>
    <xf numFmtId="1" fontId="3" fillId="8" borderId="3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64" fontId="7" fillId="0" borderId="2" xfId="0" applyNumberFormat="1" applyFont="1" applyBorder="1" applyAlignment="1">
      <alignment horizontal="center" wrapText="1"/>
    </xf>
    <xf numFmtId="0" fontId="21" fillId="0" borderId="34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wrapText="1"/>
    </xf>
    <xf numFmtId="164" fontId="7" fillId="0" borderId="46" xfId="0" applyNumberFormat="1" applyFont="1" applyBorder="1" applyAlignment="1">
      <alignment horizontal="center" wrapText="1"/>
    </xf>
    <xf numFmtId="0" fontId="3" fillId="8" borderId="41" xfId="0" applyFont="1" applyFill="1" applyBorder="1" applyAlignment="1">
      <alignment horizontal="center" vertical="center" wrapText="1"/>
    </xf>
    <xf numFmtId="164" fontId="3" fillId="8" borderId="25" xfId="0" applyNumberFormat="1" applyFont="1" applyFill="1" applyBorder="1" applyAlignment="1">
      <alignment horizontal="center" wrapText="1"/>
    </xf>
    <xf numFmtId="164" fontId="3" fillId="8" borderId="31" xfId="0" applyNumberFormat="1" applyFont="1" applyFill="1" applyBorder="1" applyAlignment="1">
      <alignment horizontal="center" wrapText="1"/>
    </xf>
    <xf numFmtId="0" fontId="12" fillId="0" borderId="8" xfId="0" applyFont="1" applyBorder="1" applyAlignment="1">
      <alignment horizontal="center" vertical="center" textRotation="90" wrapText="1"/>
    </xf>
    <xf numFmtId="0" fontId="21" fillId="0" borderId="25" xfId="0" applyFont="1" applyBorder="1" applyAlignment="1">
      <alignment horizontal="center" vertical="center" textRotation="90" wrapText="1"/>
    </xf>
    <xf numFmtId="0" fontId="21" fillId="0" borderId="30" xfId="0" applyFont="1" applyBorder="1" applyAlignment="1">
      <alignment horizontal="center" vertical="center" textRotation="90" wrapText="1"/>
    </xf>
    <xf numFmtId="0" fontId="21" fillId="0" borderId="31" xfId="0" applyFont="1" applyBorder="1" applyAlignment="1">
      <alignment horizontal="center" vertical="center" textRotation="90" wrapText="1"/>
    </xf>
    <xf numFmtId="0" fontId="21" fillId="0" borderId="25" xfId="0" applyFont="1" applyFill="1" applyBorder="1" applyAlignment="1">
      <alignment horizontal="center" vertical="center" textRotation="90" wrapText="1"/>
    </xf>
    <xf numFmtId="0" fontId="12" fillId="2" borderId="30" xfId="0" applyFont="1" applyFill="1" applyBorder="1" applyAlignment="1">
      <alignment horizontal="center" vertical="center" textRotation="90" wrapText="1"/>
    </xf>
    <xf numFmtId="0" fontId="21" fillId="0" borderId="31" xfId="0" applyFont="1" applyFill="1" applyBorder="1" applyAlignment="1">
      <alignment horizontal="center" vertical="center" textRotation="90" wrapText="1"/>
    </xf>
    <xf numFmtId="0" fontId="21" fillId="0" borderId="42" xfId="0" applyFont="1" applyFill="1" applyBorder="1" applyAlignment="1">
      <alignment horizontal="center" vertical="center" textRotation="90" wrapText="1"/>
    </xf>
    <xf numFmtId="0" fontId="12" fillId="2" borderId="31" xfId="0" applyFont="1" applyFill="1" applyBorder="1" applyAlignment="1">
      <alignment horizontal="center" vertical="center" textRotation="90" wrapText="1"/>
    </xf>
    <xf numFmtId="0" fontId="21" fillId="0" borderId="17" xfId="0" applyFont="1" applyFill="1" applyBorder="1" applyAlignment="1">
      <alignment horizontal="center" vertical="center" textRotation="90" wrapText="1"/>
    </xf>
    <xf numFmtId="0" fontId="21" fillId="0" borderId="16" xfId="0" applyFont="1" applyBorder="1" applyAlignment="1">
      <alignment horizontal="center" vertical="center" textRotation="90" wrapText="1"/>
    </xf>
    <xf numFmtId="0" fontId="21" fillId="0" borderId="0" xfId="0" applyFont="1" applyFill="1" applyAlignment="1">
      <alignment horizontal="center" vertical="center" textRotation="90" wrapText="1"/>
    </xf>
    <xf numFmtId="0" fontId="21" fillId="0" borderId="0" xfId="0" applyFont="1" applyAlignment="1">
      <alignment horizontal="center" vertical="center" textRotation="90" wrapText="1"/>
    </xf>
    <xf numFmtId="0" fontId="12" fillId="0" borderId="40" xfId="0" applyFont="1" applyBorder="1" applyAlignment="1">
      <alignment horizontal="center" vertical="center" textRotation="90" wrapText="1"/>
    </xf>
    <xf numFmtId="0" fontId="21" fillId="0" borderId="23" xfId="0" applyFont="1" applyBorder="1" applyAlignment="1">
      <alignment horizontal="center" vertical="center" textRotation="90" wrapText="1"/>
    </xf>
    <xf numFmtId="0" fontId="21" fillId="0" borderId="24" xfId="0" applyFont="1" applyBorder="1" applyAlignment="1">
      <alignment horizontal="center" vertical="center" textRotation="90" wrapText="1"/>
    </xf>
    <xf numFmtId="0" fontId="21" fillId="0" borderId="32" xfId="0" applyFont="1" applyBorder="1" applyAlignment="1">
      <alignment horizontal="center" vertical="center" textRotation="90" wrapText="1"/>
    </xf>
    <xf numFmtId="0" fontId="21" fillId="0" borderId="23" xfId="0" applyFont="1" applyFill="1" applyBorder="1" applyAlignment="1">
      <alignment horizontal="center" vertical="center" textRotation="90" wrapText="1"/>
    </xf>
    <xf numFmtId="0" fontId="12" fillId="2" borderId="15" xfId="0" applyFont="1" applyFill="1" applyBorder="1" applyAlignment="1">
      <alignment horizontal="center" vertical="center" textRotation="90" wrapText="1"/>
    </xf>
    <xf numFmtId="0" fontId="21" fillId="0" borderId="0" xfId="0" applyFont="1" applyFill="1" applyAlignment="1">
      <alignment horizontal="center" vertical="center" textRotation="90"/>
    </xf>
    <xf numFmtId="0" fontId="21" fillId="0" borderId="0" xfId="0" applyFont="1" applyAlignment="1">
      <alignment horizontal="center" vertical="center" textRotation="90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textRotation="90" wrapText="1"/>
    </xf>
    <xf numFmtId="0" fontId="21" fillId="0" borderId="38" xfId="0" applyFont="1" applyFill="1" applyBorder="1" applyAlignment="1">
      <alignment horizontal="center" vertical="center" textRotation="90" wrapText="1"/>
    </xf>
    <xf numFmtId="0" fontId="21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 textRotation="90" wrapText="1"/>
    </xf>
    <xf numFmtId="0" fontId="21" fillId="0" borderId="18" xfId="0" applyFont="1" applyBorder="1" applyAlignment="1">
      <alignment horizontal="center" vertical="center" textRotation="90" wrapText="1"/>
    </xf>
    <xf numFmtId="0" fontId="21" fillId="0" borderId="19" xfId="0" applyFont="1" applyBorder="1" applyAlignment="1">
      <alignment horizontal="center" vertical="center" textRotation="90" wrapText="1"/>
    </xf>
    <xf numFmtId="0" fontId="21" fillId="0" borderId="20" xfId="0" applyFont="1" applyBorder="1" applyAlignment="1">
      <alignment horizontal="center" vertical="center" textRotation="90" wrapText="1"/>
    </xf>
    <xf numFmtId="0" fontId="21" fillId="0" borderId="0" xfId="0" applyFont="1" applyBorder="1" applyAlignment="1">
      <alignment horizontal="center" vertical="center" textRotation="90" wrapText="1"/>
    </xf>
    <xf numFmtId="0" fontId="21" fillId="0" borderId="24" xfId="0" applyFont="1" applyFill="1" applyBorder="1" applyAlignment="1">
      <alignment horizontal="center" vertical="center" textRotation="90" wrapText="1"/>
    </xf>
    <xf numFmtId="0" fontId="12" fillId="2" borderId="32" xfId="0" applyFont="1" applyFill="1" applyBorder="1" applyAlignment="1">
      <alignment horizontal="center" vertical="center" textRotation="90" wrapText="1"/>
    </xf>
    <xf numFmtId="0" fontId="19" fillId="0" borderId="9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wrapText="1"/>
    </xf>
    <xf numFmtId="0" fontId="5" fillId="0" borderId="54" xfId="0" applyFont="1" applyBorder="1" applyAlignment="1">
      <alignment horizontal="center" wrapText="1"/>
    </xf>
    <xf numFmtId="0" fontId="44" fillId="8" borderId="42" xfId="0" applyFont="1" applyFill="1" applyBorder="1" applyAlignment="1">
      <alignment horizontal="center" vertical="center" wrapText="1"/>
    </xf>
    <xf numFmtId="0" fontId="44" fillId="8" borderId="30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164" fontId="7" fillId="2" borderId="46" xfId="0" applyNumberFormat="1" applyFont="1" applyFill="1" applyBorder="1" applyAlignment="1">
      <alignment horizontal="center"/>
    </xf>
    <xf numFmtId="164" fontId="7" fillId="2" borderId="39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164" fontId="7" fillId="2" borderId="14" xfId="0" applyNumberFormat="1" applyFont="1" applyFill="1" applyBorder="1" applyAlignment="1">
      <alignment horizontal="center"/>
    </xf>
    <xf numFmtId="164" fontId="7" fillId="5" borderId="51" xfId="0" applyNumberFormat="1" applyFont="1" applyFill="1" applyBorder="1" applyAlignment="1">
      <alignment horizontal="center"/>
    </xf>
    <xf numFmtId="164" fontId="7" fillId="5" borderId="14" xfId="0" applyNumberFormat="1" applyFont="1" applyFill="1" applyBorder="1" applyAlignment="1">
      <alignment horizontal="center"/>
    </xf>
    <xf numFmtId="164" fontId="7" fillId="2" borderId="47" xfId="0" applyNumberFormat="1" applyFont="1" applyFill="1" applyBorder="1" applyAlignment="1">
      <alignment horizontal="center"/>
    </xf>
    <xf numFmtId="164" fontId="7" fillId="2" borderId="45" xfId="0" applyNumberFormat="1" applyFont="1" applyFill="1" applyBorder="1" applyAlignment="1">
      <alignment horizontal="center"/>
    </xf>
    <xf numFmtId="10" fontId="7" fillId="2" borderId="46" xfId="0" applyNumberFormat="1" applyFont="1" applyFill="1" applyBorder="1" applyAlignment="1">
      <alignment horizontal="center"/>
    </xf>
    <xf numFmtId="0" fontId="43" fillId="0" borderId="35" xfId="0" applyFont="1" applyBorder="1" applyAlignment="1">
      <alignment horizontal="center" wrapText="1"/>
    </xf>
    <xf numFmtId="0" fontId="43" fillId="0" borderId="34" xfId="0" applyFont="1" applyBorder="1" applyAlignment="1">
      <alignment horizontal="center" wrapText="1"/>
    </xf>
    <xf numFmtId="0" fontId="43" fillId="0" borderId="50" xfId="0" applyFont="1" applyBorder="1" applyAlignment="1">
      <alignment horizontal="center" wrapText="1"/>
    </xf>
    <xf numFmtId="164" fontId="43" fillId="5" borderId="36" xfId="0" applyNumberFormat="1" applyFont="1" applyFill="1" applyBorder="1" applyAlignment="1">
      <alignment horizontal="center" wrapText="1"/>
    </xf>
    <xf numFmtId="0" fontId="43" fillId="0" borderId="3" xfId="0" applyFont="1" applyBorder="1" applyAlignment="1">
      <alignment horizontal="center" wrapText="1"/>
    </xf>
    <xf numFmtId="0" fontId="43" fillId="0" borderId="4" xfId="0" applyFont="1" applyBorder="1" applyAlignment="1">
      <alignment horizontal="center" wrapText="1"/>
    </xf>
    <xf numFmtId="0" fontId="43" fillId="0" borderId="49" xfId="0" applyFont="1" applyBorder="1" applyAlignment="1">
      <alignment horizontal="center" wrapText="1"/>
    </xf>
    <xf numFmtId="0" fontId="44" fillId="8" borderId="41" xfId="0" applyFont="1" applyFill="1" applyBorder="1" applyAlignment="1">
      <alignment horizontal="center" vertical="center" wrapText="1"/>
    </xf>
    <xf numFmtId="0" fontId="44" fillId="8" borderId="48" xfId="0" applyFont="1" applyFill="1" applyBorder="1" applyAlignment="1">
      <alignment horizontal="center" wrapText="1"/>
    </xf>
    <xf numFmtId="0" fontId="44" fillId="8" borderId="9" xfId="0" applyFont="1" applyFill="1" applyBorder="1" applyAlignment="1">
      <alignment horizontal="center" wrapText="1"/>
    </xf>
    <xf numFmtId="164" fontId="7" fillId="2" borderId="19" xfId="0" applyNumberFormat="1" applyFont="1" applyFill="1" applyBorder="1" applyAlignment="1">
      <alignment horizontal="center"/>
    </xf>
    <xf numFmtId="165" fontId="7" fillId="2" borderId="19" xfId="0" applyNumberFormat="1" applyFont="1" applyFill="1" applyBorder="1" applyAlignment="1">
      <alignment horizontal="center" wrapText="1" shrinkToFit="1"/>
    </xf>
    <xf numFmtId="164" fontId="7" fillId="2" borderId="20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 wrapText="1" shrinkToFit="1"/>
    </xf>
    <xf numFmtId="164" fontId="7" fillId="2" borderId="5" xfId="0" applyNumberFormat="1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165" fontId="7" fillId="2" borderId="37" xfId="0" applyNumberFormat="1" applyFont="1" applyFill="1" applyBorder="1" applyAlignment="1">
      <alignment horizontal="center" wrapText="1" shrinkToFit="1"/>
    </xf>
    <xf numFmtId="164" fontId="7" fillId="2" borderId="6" xfId="0" applyNumberFormat="1" applyFont="1" applyFill="1" applyBorder="1" applyAlignment="1">
      <alignment horizontal="center"/>
    </xf>
    <xf numFmtId="0" fontId="18" fillId="8" borderId="30" xfId="0" applyFont="1" applyFill="1" applyBorder="1" applyAlignment="1">
      <alignment horizontal="center" wrapText="1"/>
    </xf>
    <xf numFmtId="0" fontId="12" fillId="8" borderId="30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wrapText="1"/>
    </xf>
    <xf numFmtId="0" fontId="7" fillId="0" borderId="33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22" fontId="0" fillId="0" borderId="0" xfId="0" applyNumberFormat="1"/>
    <xf numFmtId="10" fontId="0" fillId="0" borderId="0" xfId="0" applyNumberFormat="1"/>
    <xf numFmtId="9" fontId="0" fillId="0" borderId="0" xfId="0" applyNumberFormat="1"/>
    <xf numFmtId="0" fontId="46" fillId="40" borderId="0" xfId="0" applyFont="1" applyFill="1" applyBorder="1"/>
    <xf numFmtId="3" fontId="46" fillId="40" borderId="0" xfId="0" applyNumberFormat="1" applyFont="1" applyFill="1" applyBorder="1" applyAlignment="1">
      <alignment horizontal="right"/>
    </xf>
    <xf numFmtId="0" fontId="47" fillId="41" borderId="0" xfId="0" applyFont="1" applyFill="1" applyBorder="1"/>
    <xf numFmtId="3" fontId="0" fillId="41" borderId="0" xfId="0" applyNumberFormat="1" applyFill="1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3" fillId="0" borderId="0" xfId="0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left" vertical="top" wrapText="1"/>
    </xf>
    <xf numFmtId="2" fontId="3" fillId="0" borderId="0" xfId="0" applyNumberFormat="1" applyFont="1" applyBorder="1" applyAlignment="1">
      <alignment horizontal="left" vertical="top" wrapText="1"/>
    </xf>
    <xf numFmtId="0" fontId="7" fillId="0" borderId="35" xfId="0" applyFont="1" applyBorder="1" applyAlignment="1">
      <alignment horizontal="right" wrapText="1"/>
    </xf>
    <xf numFmtId="0" fontId="7" fillId="0" borderId="34" xfId="0" applyFont="1" applyBorder="1" applyAlignment="1">
      <alignment horizontal="right" wrapText="1"/>
    </xf>
    <xf numFmtId="164" fontId="0" fillId="0" borderId="34" xfId="0" applyNumberFormat="1" applyBorder="1"/>
    <xf numFmtId="10" fontId="0" fillId="0" borderId="34" xfId="57" applyNumberFormat="1" applyFont="1" applyBorder="1" applyAlignment="1">
      <alignment horizontal="right"/>
    </xf>
    <xf numFmtId="10" fontId="0" fillId="0" borderId="34" xfId="0" applyNumberFormat="1" applyBorder="1" applyAlignment="1">
      <alignment horizontal="right"/>
    </xf>
    <xf numFmtId="2" fontId="0" fillId="0" borderId="34" xfId="0" applyNumberFormat="1" applyBorder="1" applyAlignment="1">
      <alignment horizontal="right"/>
    </xf>
    <xf numFmtId="2" fontId="0" fillId="0" borderId="36" xfId="0" applyNumberFormat="1" applyBorder="1" applyAlignment="1">
      <alignment horizontal="right"/>
    </xf>
    <xf numFmtId="0" fontId="7" fillId="0" borderId="3" xfId="0" applyFont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  <xf numFmtId="164" fontId="0" fillId="0" borderId="4" xfId="0" applyNumberFormat="1" applyBorder="1"/>
    <xf numFmtId="10" fontId="0" fillId="0" borderId="4" xfId="57" applyNumberFormat="1" applyFont="1" applyBorder="1" applyAlignment="1">
      <alignment horizontal="right"/>
    </xf>
    <xf numFmtId="10" fontId="0" fillId="0" borderId="4" xfId="0" applyNumberFormat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7" fillId="0" borderId="26" xfId="0" applyFont="1" applyBorder="1" applyAlignment="1">
      <alignment horizontal="right" wrapText="1"/>
    </xf>
    <xf numFmtId="0" fontId="7" fillId="0" borderId="27" xfId="0" applyFont="1" applyBorder="1" applyAlignment="1">
      <alignment horizontal="right" wrapText="1"/>
    </xf>
    <xf numFmtId="164" fontId="0" fillId="0" borderId="27" xfId="0" applyNumberFormat="1" applyBorder="1"/>
    <xf numFmtId="10" fontId="0" fillId="0" borderId="27" xfId="57" applyNumberFormat="1" applyFont="1" applyBorder="1" applyAlignment="1">
      <alignment horizontal="right"/>
    </xf>
    <xf numFmtId="10" fontId="0" fillId="0" borderId="27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2" fontId="0" fillId="0" borderId="33" xfId="0" applyNumberFormat="1" applyBorder="1" applyAlignment="1">
      <alignment horizontal="right"/>
    </xf>
    <xf numFmtId="0" fontId="3" fillId="8" borderId="43" xfId="0" applyFont="1" applyFill="1" applyBorder="1" applyAlignment="1">
      <alignment horizontal="right" wrapText="1"/>
    </xf>
    <xf numFmtId="0" fontId="3" fillId="8" borderId="52" xfId="0" applyFont="1" applyFill="1" applyBorder="1" applyAlignment="1">
      <alignment horizontal="right" wrapText="1"/>
    </xf>
    <xf numFmtId="164" fontId="3" fillId="8" borderId="64" xfId="0" applyNumberFormat="1" applyFont="1" applyFill="1" applyBorder="1"/>
    <xf numFmtId="164" fontId="0" fillId="0" borderId="0" xfId="0" applyNumberFormat="1" applyBorder="1"/>
    <xf numFmtId="0" fontId="0" fillId="0" borderId="0" xfId="0" applyNumberFormat="1" applyBorder="1" applyAlignment="1">
      <alignment horizontal="right"/>
    </xf>
    <xf numFmtId="0" fontId="3" fillId="0" borderId="0" xfId="0" applyNumberFormat="1" applyFont="1" applyBorder="1" applyAlignment="1" applyProtection="1">
      <alignment horizontal="left"/>
      <protection locked="0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/>
    <xf numFmtId="0" fontId="21" fillId="0" borderId="0" xfId="0" applyFont="1" applyBorder="1"/>
    <xf numFmtId="0" fontId="21" fillId="0" borderId="0" xfId="0" applyFont="1" applyBorder="1" applyAlignment="1">
      <alignment horizontal="right" wrapText="1"/>
    </xf>
    <xf numFmtId="0" fontId="7" fillId="0" borderId="29" xfId="0" applyFont="1" applyBorder="1" applyAlignment="1">
      <alignment horizontal="right" wrapText="1"/>
    </xf>
    <xf numFmtId="0" fontId="7" fillId="0" borderId="37" xfId="0" applyFont="1" applyBorder="1" applyAlignment="1">
      <alignment horizontal="right" wrapText="1"/>
    </xf>
    <xf numFmtId="164" fontId="0" fillId="0" borderId="37" xfId="0" applyNumberFormat="1" applyBorder="1"/>
    <xf numFmtId="10" fontId="0" fillId="0" borderId="37" xfId="57" applyNumberFormat="1" applyFont="1" applyBorder="1" applyAlignment="1">
      <alignment horizontal="right"/>
    </xf>
    <xf numFmtId="10" fontId="0" fillId="0" borderId="37" xfId="0" applyNumberFormat="1" applyBorder="1" applyAlignment="1">
      <alignment horizontal="right"/>
    </xf>
    <xf numFmtId="2" fontId="0" fillId="0" borderId="37" xfId="0" applyNumberFormat="1" applyBorder="1" applyAlignment="1">
      <alignment horizontal="right"/>
    </xf>
    <xf numFmtId="2" fontId="0" fillId="0" borderId="6" xfId="0" applyNumberFormat="1" applyBorder="1" applyAlignment="1">
      <alignment horizontal="right"/>
    </xf>
    <xf numFmtId="0" fontId="3" fillId="0" borderId="35" xfId="0" applyFont="1" applyBorder="1" applyAlignment="1">
      <alignment horizontal="left"/>
    </xf>
    <xf numFmtId="164" fontId="0" fillId="0" borderId="17" xfId="0" applyNumberFormat="1" applyBorder="1"/>
    <xf numFmtId="164" fontId="0" fillId="0" borderId="30" xfId="0" applyNumberFormat="1" applyBorder="1"/>
    <xf numFmtId="10" fontId="7" fillId="42" borderId="46" xfId="0" applyNumberFormat="1" applyFont="1" applyFill="1" applyBorder="1" applyAlignment="1">
      <alignment horizontal="center"/>
    </xf>
    <xf numFmtId="164" fontId="7" fillId="42" borderId="51" xfId="0" applyNumberFormat="1" applyFont="1" applyFill="1" applyBorder="1" applyAlignment="1">
      <alignment horizontal="center"/>
    </xf>
    <xf numFmtId="0" fontId="0" fillId="0" borderId="0" xfId="0" applyNumberFormat="1"/>
    <xf numFmtId="0" fontId="0" fillId="0" borderId="0" xfId="0" applyNumberFormat="1" applyBorder="1"/>
    <xf numFmtId="164" fontId="0" fillId="0" borderId="0" xfId="0" applyNumberFormat="1"/>
    <xf numFmtId="164" fontId="21" fillId="0" borderId="0" xfId="0" applyNumberFormat="1" applyFont="1" applyBorder="1"/>
    <xf numFmtId="0" fontId="3" fillId="8" borderId="25" xfId="0" applyFont="1" applyFill="1" applyBorder="1" applyAlignment="1">
      <alignment horizontal="right" wrapText="1"/>
    </xf>
    <xf numFmtId="0" fontId="7" fillId="0" borderId="0" xfId="0" applyNumberFormat="1" applyFont="1"/>
    <xf numFmtId="0" fontId="7" fillId="0" borderId="0" xfId="0" applyNumberFormat="1" applyFont="1" applyBorder="1" applyAlignment="1">
      <alignment horizontal="right"/>
    </xf>
    <xf numFmtId="0" fontId="7" fillId="0" borderId="0" xfId="0" applyNumberFormat="1" applyFont="1" applyBorder="1"/>
    <xf numFmtId="0" fontId="3" fillId="8" borderId="9" xfId="0" applyNumberFormat="1" applyFont="1" applyFill="1" applyBorder="1"/>
    <xf numFmtId="164" fontId="3" fillId="8" borderId="44" xfId="0" applyNumberFormat="1" applyFont="1" applyFill="1" applyBorder="1"/>
    <xf numFmtId="2" fontId="0" fillId="0" borderId="0" xfId="0" applyNumberFormat="1"/>
    <xf numFmtId="2" fontId="0" fillId="0" borderId="0" xfId="0" applyNumberFormat="1" applyBorder="1"/>
    <xf numFmtId="2" fontId="21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54" xfId="0" applyFont="1" applyFill="1" applyBorder="1" applyAlignment="1">
      <alignment horizontal="center" wrapText="1"/>
    </xf>
    <xf numFmtId="0" fontId="7" fillId="0" borderId="53" xfId="0" applyFont="1" applyFill="1" applyBorder="1" applyAlignment="1">
      <alignment horizontal="center" wrapText="1"/>
    </xf>
    <xf numFmtId="164" fontId="7" fillId="5" borderId="47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0" fontId="7" fillId="5" borderId="46" xfId="0" applyNumberFormat="1" applyFont="1" applyFill="1" applyBorder="1" applyAlignment="1">
      <alignment horizontal="center"/>
    </xf>
    <xf numFmtId="0" fontId="5" fillId="0" borderId="54" xfId="0" applyFont="1" applyFill="1" applyBorder="1" applyAlignment="1">
      <alignment horizontal="center" wrapText="1"/>
    </xf>
    <xf numFmtId="164" fontId="7" fillId="43" borderId="46" xfId="0" applyNumberFormat="1" applyFont="1" applyFill="1" applyBorder="1" applyAlignment="1">
      <alignment horizontal="center"/>
    </xf>
    <xf numFmtId="164" fontId="7" fillId="43" borderId="51" xfId="0" applyNumberFormat="1" applyFont="1" applyFill="1" applyBorder="1" applyAlignment="1">
      <alignment horizontal="center"/>
    </xf>
    <xf numFmtId="164" fontId="3" fillId="43" borderId="31" xfId="0" applyNumberFormat="1" applyFont="1" applyFill="1" applyBorder="1" applyAlignment="1">
      <alignment horizontal="center" vertical="center"/>
    </xf>
    <xf numFmtId="164" fontId="7" fillId="43" borderId="47" xfId="0" applyNumberFormat="1" applyFont="1" applyFill="1" applyBorder="1" applyAlignment="1">
      <alignment horizontal="center"/>
    </xf>
    <xf numFmtId="164" fontId="7" fillId="43" borderId="14" xfId="0" applyNumberFormat="1" applyFont="1" applyFill="1" applyBorder="1" applyAlignment="1">
      <alignment horizontal="center"/>
    </xf>
    <xf numFmtId="164" fontId="7" fillId="42" borderId="39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19" fillId="0" borderId="8" xfId="0" applyFont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19" fillId="0" borderId="44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top" wrapText="1"/>
    </xf>
    <xf numFmtId="0" fontId="19" fillId="4" borderId="44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44" xfId="0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19" fillId="0" borderId="9" xfId="0" applyFont="1" applyFill="1" applyBorder="1" applyAlignment="1">
      <alignment horizontal="center" vertical="top" wrapText="1"/>
    </xf>
    <xf numFmtId="0" fontId="19" fillId="0" borderId="44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58">
    <cellStyle name="20% - Accent1" xfId="18" builtinId="30" customBuiltin="1"/>
    <cellStyle name="20% - Accent1 2" xfId="45"/>
    <cellStyle name="20% - Accent2" xfId="22" builtinId="34" customBuiltin="1"/>
    <cellStyle name="20% - Accent2 2" xfId="47"/>
    <cellStyle name="20% - Accent3" xfId="26" builtinId="38" customBuiltin="1"/>
    <cellStyle name="20% - Accent3 2" xfId="49"/>
    <cellStyle name="20% - Accent4" xfId="30" builtinId="42" customBuiltin="1"/>
    <cellStyle name="20% - Accent4 2" xfId="51"/>
    <cellStyle name="20% - Accent5" xfId="34" builtinId="46" customBuiltin="1"/>
    <cellStyle name="20% - Accent5 2" xfId="53"/>
    <cellStyle name="20% - Accent6" xfId="38" builtinId="50" customBuiltin="1"/>
    <cellStyle name="20% - Accent6 2" xfId="55"/>
    <cellStyle name="40% - Accent1" xfId="19" builtinId="31" customBuiltin="1"/>
    <cellStyle name="40% - Accent1 2" xfId="46"/>
    <cellStyle name="40% - Accent2" xfId="23" builtinId="35" customBuiltin="1"/>
    <cellStyle name="40% - Accent2 2" xfId="48"/>
    <cellStyle name="40% - Accent3" xfId="27" builtinId="39" customBuiltin="1"/>
    <cellStyle name="40% - Accent3 2" xfId="50"/>
    <cellStyle name="40% - Accent4" xfId="31" builtinId="43" customBuiltin="1"/>
    <cellStyle name="40% - Accent4 2" xfId="52"/>
    <cellStyle name="40% - Accent5" xfId="35" builtinId="47" customBuiltin="1"/>
    <cellStyle name="40% - Accent5 2" xfId="54"/>
    <cellStyle name="40% - Accent6" xfId="39" builtinId="51" customBuiltin="1"/>
    <cellStyle name="40% - Accent6 2" xfId="56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3"/>
    <cellStyle name="Note 2" xfId="42"/>
    <cellStyle name="Note 3" xfId="44"/>
    <cellStyle name="Output" xfId="10" builtinId="21" customBuiltin="1"/>
    <cellStyle name="Percent" xfId="57" builtinId="5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FFFF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Diabetic Population Q4 2018 = 332,438</a:t>
            </a:r>
          </a:p>
        </c:rich>
      </c:tx>
      <c:layout>
        <c:manualLayout>
          <c:xMode val="edge"/>
          <c:yMode val="edge"/>
          <c:x val="0.12164658904816385"/>
          <c:y val="2.0671834625322998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'Summary Statistics KPI 0'!$A$60</c:f>
              <c:strCache>
                <c:ptCount val="1"/>
                <c:pt idx="0">
                  <c:v>Total Diabetic Population Q4 2018 = 332,438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-8.2459810025247049E-2"/>
                  <c:y val="-0.13233309531651555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3039554266243548E-3"/>
                  <c:y val="2.9487256715861412E-2"/>
                </c:manualLayout>
              </c:layout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spPr/>
              <c:txPr>
                <a:bodyPr/>
                <a:lstStyle/>
                <a:p>
                  <a:pPr>
                    <a:defRPr sz="1200"/>
                  </a:pPr>
                  <a:endParaRPr lang="en-US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'Summary Statistics KPI 0'!$B$59:$E$59</c:f>
              <c:strCache>
                <c:ptCount val="4"/>
                <c:pt idx="0">
                  <c:v>Eligible Pop = 283,438</c:v>
                </c:pt>
                <c:pt idx="1">
                  <c:v>Temp Suspended = 25,872</c:v>
                </c:pt>
                <c:pt idx="2">
                  <c:v>Permanently Suspended = 26,962</c:v>
                </c:pt>
                <c:pt idx="3">
                  <c:v>Temporarily Unavailable = 3,834</c:v>
                </c:pt>
              </c:strCache>
            </c:strRef>
          </c:cat>
          <c:val>
            <c:numRef>
              <c:f>'Summary Statistics KPI 0'!$B$60:$E$60</c:f>
              <c:numCache>
                <c:formatCode>#,##0</c:formatCode>
                <c:ptCount val="4"/>
                <c:pt idx="0">
                  <c:v>283438</c:v>
                </c:pt>
                <c:pt idx="1">
                  <c:v>25872</c:v>
                </c:pt>
                <c:pt idx="2">
                  <c:v>26962</c:v>
                </c:pt>
                <c:pt idx="3">
                  <c:v>3834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57096026154625357"/>
          <c:y val="0.15655752047387519"/>
          <c:w val="0.41500465073445053"/>
          <c:h val="0.43957488920442905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GB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Funnel plot showing referable result rates (per 1,000 episodes) </a:t>
            </a: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5025913234654281"/>
          <c:y val="2.0270224137658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18883395389505E-2"/>
          <c:y val="0.16587253516387368"/>
          <c:w val="0.91088082901554401"/>
          <c:h val="0.645270270270272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'Funnel Chart KPI 13'!$I$4</c:f>
              <c:strCache>
                <c:ptCount val="1"/>
                <c:pt idx="0">
                  <c:v>Per 1,000 episodes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'Funnel Chart KPI 13'!$B$5:$B$18</c:f>
              <c:numCache>
                <c:formatCode>General</c:formatCode>
                <c:ptCount val="14"/>
                <c:pt idx="0">
                  <c:v>930</c:v>
                </c:pt>
                <c:pt idx="1">
                  <c:v>999</c:v>
                </c:pt>
                <c:pt idx="2">
                  <c:v>1196</c:v>
                </c:pt>
                <c:pt idx="3">
                  <c:v>5301</c:v>
                </c:pt>
                <c:pt idx="4">
                  <c:v>8106</c:v>
                </c:pt>
                <c:pt idx="5">
                  <c:v>12094</c:v>
                </c:pt>
                <c:pt idx="6">
                  <c:v>15212</c:v>
                </c:pt>
                <c:pt idx="7">
                  <c:v>16247</c:v>
                </c:pt>
                <c:pt idx="8">
                  <c:v>16999</c:v>
                </c:pt>
                <c:pt idx="9">
                  <c:v>17917</c:v>
                </c:pt>
                <c:pt idx="10">
                  <c:v>22671</c:v>
                </c:pt>
                <c:pt idx="11">
                  <c:v>27597</c:v>
                </c:pt>
                <c:pt idx="12">
                  <c:v>32052</c:v>
                </c:pt>
                <c:pt idx="13">
                  <c:v>45374</c:v>
                </c:pt>
              </c:numCache>
            </c:numRef>
          </c:xVal>
          <c:yVal>
            <c:numRef>
              <c:f>'Funnel Chart KPI 13'!$I$5:$I$18</c:f>
              <c:numCache>
                <c:formatCode>0.00</c:formatCode>
                <c:ptCount val="14"/>
                <c:pt idx="0">
                  <c:v>34.408602150537632</c:v>
                </c:pt>
                <c:pt idx="1">
                  <c:v>43.043043043043042</c:v>
                </c:pt>
                <c:pt idx="2">
                  <c:v>48.494983277591977</c:v>
                </c:pt>
                <c:pt idx="3">
                  <c:v>26.59875495189587</c:v>
                </c:pt>
                <c:pt idx="4">
                  <c:v>26.646928201332347</c:v>
                </c:pt>
                <c:pt idx="5">
                  <c:v>29.105341491648751</c:v>
                </c:pt>
                <c:pt idx="6">
                  <c:v>29.384696292400736</c:v>
                </c:pt>
                <c:pt idx="7">
                  <c:v>29.667015449005969</c:v>
                </c:pt>
                <c:pt idx="8">
                  <c:v>35.296193893758456</c:v>
                </c:pt>
                <c:pt idx="9">
                  <c:v>54.30596640062511</c:v>
                </c:pt>
                <c:pt idx="10">
                  <c:v>44.770852631114643</c:v>
                </c:pt>
                <c:pt idx="11">
                  <c:v>44.0627604449759</c:v>
                </c:pt>
                <c:pt idx="12">
                  <c:v>50.979658055659549</c:v>
                </c:pt>
                <c:pt idx="13">
                  <c:v>42.094591616344161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'Funnel Chart KPI 13'!$J$4</c:f>
              <c:strCache>
                <c:ptCount val="1"/>
                <c:pt idx="0">
                  <c:v>Overall referral rate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'Funnel Chart KPI 13'!$B$5:$B$18</c:f>
              <c:numCache>
                <c:formatCode>General</c:formatCode>
                <c:ptCount val="14"/>
                <c:pt idx="0">
                  <c:v>930</c:v>
                </c:pt>
                <c:pt idx="1">
                  <c:v>999</c:v>
                </c:pt>
                <c:pt idx="2">
                  <c:v>1196</c:v>
                </c:pt>
                <c:pt idx="3">
                  <c:v>5301</c:v>
                </c:pt>
                <c:pt idx="4">
                  <c:v>8106</c:v>
                </c:pt>
                <c:pt idx="5">
                  <c:v>12094</c:v>
                </c:pt>
                <c:pt idx="6">
                  <c:v>15212</c:v>
                </c:pt>
                <c:pt idx="7">
                  <c:v>16247</c:v>
                </c:pt>
                <c:pt idx="8">
                  <c:v>16999</c:v>
                </c:pt>
                <c:pt idx="9">
                  <c:v>17917</c:v>
                </c:pt>
                <c:pt idx="10">
                  <c:v>22671</c:v>
                </c:pt>
                <c:pt idx="11">
                  <c:v>27597</c:v>
                </c:pt>
                <c:pt idx="12">
                  <c:v>32052</c:v>
                </c:pt>
                <c:pt idx="13">
                  <c:v>45374</c:v>
                </c:pt>
              </c:numCache>
            </c:numRef>
          </c:xVal>
          <c:yVal>
            <c:numRef>
              <c:f>'Funnel Chart KPI 13'!$J$5:$J$18</c:f>
              <c:numCache>
                <c:formatCode>0.00</c:formatCode>
                <c:ptCount val="14"/>
                <c:pt idx="0">
                  <c:v>40.93212604476895</c:v>
                </c:pt>
                <c:pt idx="1">
                  <c:v>40.93212604476895</c:v>
                </c:pt>
                <c:pt idx="2">
                  <c:v>40.93212604476895</c:v>
                </c:pt>
                <c:pt idx="3">
                  <c:v>40.93212604476895</c:v>
                </c:pt>
                <c:pt idx="4">
                  <c:v>40.93212604476895</c:v>
                </c:pt>
                <c:pt idx="5">
                  <c:v>40.93212604476895</c:v>
                </c:pt>
                <c:pt idx="6">
                  <c:v>40.93212604476895</c:v>
                </c:pt>
                <c:pt idx="7">
                  <c:v>40.93212604476895</c:v>
                </c:pt>
                <c:pt idx="8">
                  <c:v>40.93212604476895</c:v>
                </c:pt>
                <c:pt idx="9">
                  <c:v>40.948382316621384</c:v>
                </c:pt>
                <c:pt idx="10">
                  <c:v>40.93212604476895</c:v>
                </c:pt>
                <c:pt idx="11">
                  <c:v>40.93212604476895</c:v>
                </c:pt>
                <c:pt idx="12">
                  <c:v>40.93212604476895</c:v>
                </c:pt>
                <c:pt idx="13">
                  <c:v>40.93212604476895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'Funnel Chart KPI 13'!$K$4</c:f>
              <c:strCache>
                <c:ptCount val="1"/>
                <c:pt idx="0">
                  <c:v>Lower control limit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'Funnel Chart KPI 13'!$B$5:$B$18</c:f>
              <c:numCache>
                <c:formatCode>General</c:formatCode>
                <c:ptCount val="14"/>
                <c:pt idx="0">
                  <c:v>930</c:v>
                </c:pt>
                <c:pt idx="1">
                  <c:v>999</c:v>
                </c:pt>
                <c:pt idx="2">
                  <c:v>1196</c:v>
                </c:pt>
                <c:pt idx="3">
                  <c:v>5301</c:v>
                </c:pt>
                <c:pt idx="4">
                  <c:v>8106</c:v>
                </c:pt>
                <c:pt idx="5">
                  <c:v>12094</c:v>
                </c:pt>
                <c:pt idx="6">
                  <c:v>15212</c:v>
                </c:pt>
                <c:pt idx="7">
                  <c:v>16247</c:v>
                </c:pt>
                <c:pt idx="8">
                  <c:v>16999</c:v>
                </c:pt>
                <c:pt idx="9">
                  <c:v>17917</c:v>
                </c:pt>
                <c:pt idx="10">
                  <c:v>22671</c:v>
                </c:pt>
                <c:pt idx="11">
                  <c:v>27597</c:v>
                </c:pt>
                <c:pt idx="12">
                  <c:v>32052</c:v>
                </c:pt>
                <c:pt idx="13">
                  <c:v>45374</c:v>
                </c:pt>
              </c:numCache>
            </c:numRef>
          </c:xVal>
          <c:yVal>
            <c:numRef>
              <c:f>'Funnel Chart KPI 13'!$K$5:$K$18</c:f>
              <c:numCache>
                <c:formatCode>0.00</c:formatCode>
                <c:ptCount val="14"/>
                <c:pt idx="0">
                  <c:v>21.44101464572578</c:v>
                </c:pt>
                <c:pt idx="1">
                  <c:v>22.126173589022802</c:v>
                </c:pt>
                <c:pt idx="2">
                  <c:v>23.744634873107689</c:v>
                </c:pt>
                <c:pt idx="3">
                  <c:v>32.768197858330907</c:v>
                </c:pt>
                <c:pt idx="4">
                  <c:v>34.330137320922383</c:v>
                </c:pt>
                <c:pt idx="5">
                  <c:v>35.52715843399713</c:v>
                </c:pt>
                <c:pt idx="6">
                  <c:v>36.112815417193644</c:v>
                </c:pt>
                <c:pt idx="7">
                  <c:v>36.268846099959234</c:v>
                </c:pt>
                <c:pt idx="8">
                  <c:v>36.373159649433205</c:v>
                </c:pt>
                <c:pt idx="9">
                  <c:v>36.506899628101017</c:v>
                </c:pt>
                <c:pt idx="10">
                  <c:v>36.984438790503141</c:v>
                </c:pt>
                <c:pt idx="11">
                  <c:v>37.354069981098604</c:v>
                </c:pt>
                <c:pt idx="12">
                  <c:v>37.612031042752577</c:v>
                </c:pt>
                <c:pt idx="13">
                  <c:v>38.141674120739687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'Funnel Chart KPI 13'!$L$4</c:f>
              <c:strCache>
                <c:ptCount val="1"/>
                <c:pt idx="0">
                  <c:v>Upper control limit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'Funnel Chart KPI 13'!$B$5:$B$18</c:f>
              <c:numCache>
                <c:formatCode>General</c:formatCode>
                <c:ptCount val="14"/>
                <c:pt idx="0">
                  <c:v>930</c:v>
                </c:pt>
                <c:pt idx="1">
                  <c:v>999</c:v>
                </c:pt>
                <c:pt idx="2">
                  <c:v>1196</c:v>
                </c:pt>
                <c:pt idx="3">
                  <c:v>5301</c:v>
                </c:pt>
                <c:pt idx="4">
                  <c:v>8106</c:v>
                </c:pt>
                <c:pt idx="5">
                  <c:v>12094</c:v>
                </c:pt>
                <c:pt idx="6">
                  <c:v>15212</c:v>
                </c:pt>
                <c:pt idx="7">
                  <c:v>16247</c:v>
                </c:pt>
                <c:pt idx="8">
                  <c:v>16999</c:v>
                </c:pt>
                <c:pt idx="9">
                  <c:v>17917</c:v>
                </c:pt>
                <c:pt idx="10">
                  <c:v>22671</c:v>
                </c:pt>
                <c:pt idx="11">
                  <c:v>27597</c:v>
                </c:pt>
                <c:pt idx="12">
                  <c:v>32052</c:v>
                </c:pt>
                <c:pt idx="13">
                  <c:v>45374</c:v>
                </c:pt>
              </c:numCache>
            </c:numRef>
          </c:xVal>
          <c:yVal>
            <c:numRef>
              <c:f>'Funnel Chart KPI 13'!$L$5:$L$18</c:f>
              <c:numCache>
                <c:formatCode>0.00</c:formatCode>
                <c:ptCount val="14"/>
                <c:pt idx="0">
                  <c:v>60.423237443812127</c:v>
                </c:pt>
                <c:pt idx="1">
                  <c:v>59.738078500515101</c:v>
                </c:pt>
                <c:pt idx="2">
                  <c:v>58.119617216430221</c:v>
                </c:pt>
                <c:pt idx="3">
                  <c:v>49.096054231206999</c:v>
                </c:pt>
                <c:pt idx="4">
                  <c:v>47.534114768615524</c:v>
                </c:pt>
                <c:pt idx="5">
                  <c:v>46.33709365554077</c:v>
                </c:pt>
                <c:pt idx="6">
                  <c:v>45.751436672344255</c:v>
                </c:pt>
                <c:pt idx="7">
                  <c:v>45.595405989578666</c:v>
                </c:pt>
                <c:pt idx="8">
                  <c:v>45.491092440104701</c:v>
                </c:pt>
                <c:pt idx="9">
                  <c:v>45.389865005141758</c:v>
                </c:pt>
                <c:pt idx="10">
                  <c:v>44.879813299034758</c:v>
                </c:pt>
                <c:pt idx="11">
                  <c:v>44.510182108439302</c:v>
                </c:pt>
                <c:pt idx="12">
                  <c:v>44.25222104678533</c:v>
                </c:pt>
                <c:pt idx="13">
                  <c:v>43.722577968798213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150400"/>
        <c:axId val="134230400"/>
      </c:scatterChart>
      <c:valAx>
        <c:axId val="134150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Board by Size</a:t>
                </a:r>
              </a:p>
            </c:rich>
          </c:tx>
          <c:layout>
            <c:manualLayout>
              <c:xMode val="edge"/>
              <c:yMode val="edge"/>
              <c:x val="0.45181349329028087"/>
              <c:y val="0.94256767052205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230400"/>
        <c:crosses val="autoZero"/>
        <c:crossBetween val="midCat"/>
      </c:valAx>
      <c:valAx>
        <c:axId val="134230400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referable results per 1,000 episodes </a:t>
                </a:r>
              </a:p>
            </c:rich>
          </c:tx>
          <c:layout>
            <c:manualLayout>
              <c:xMode val="edge"/>
              <c:yMode val="edge"/>
              <c:x val="4.9390984392503404E-3"/>
              <c:y val="0.266025646896802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150400"/>
        <c:crosses val="autoZero"/>
        <c:crossBetween val="midCat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3175"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Eligible Population Q4</a:t>
            </a:r>
            <a:r>
              <a:rPr lang="en-US" baseline="0"/>
              <a:t> </a:t>
            </a:r>
            <a:r>
              <a:rPr lang="en-US"/>
              <a:t>2019 = 283,438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'Summary Statistics KPI 0'!$A$63</c:f>
              <c:strCache>
                <c:ptCount val="1"/>
                <c:pt idx="0">
                  <c:v>Eligible Population Q4 2018= 283,438</c:v>
                </c:pt>
              </c:strCache>
            </c:strRef>
          </c:tx>
          <c:explosion val="18"/>
          <c:dPt>
            <c:idx val="0"/>
            <c:bubble3D val="0"/>
            <c:spPr>
              <a:solidFill>
                <a:srgbClr val="00B050"/>
              </a:solidFill>
            </c:spPr>
          </c:dPt>
          <c:cat>
            <c:strRef>
              <c:f>'Summary Statistics KPI 0'!$B$62:$D$62</c:f>
              <c:strCache>
                <c:ptCount val="2"/>
                <c:pt idx="0">
                  <c:v>Attended = 216,233 (76.3%)</c:v>
                </c:pt>
                <c:pt idx="1">
                  <c:v>Not yet attended = 67,205 (23.7%) </c:v>
                </c:pt>
              </c:strCache>
            </c:strRef>
          </c:cat>
          <c:val>
            <c:numRef>
              <c:f>'Summary Statistics KPI 0'!$B$63:$D$63</c:f>
              <c:numCache>
                <c:formatCode>#,##0</c:formatCode>
                <c:ptCount val="3"/>
                <c:pt idx="0">
                  <c:v>216233</c:v>
                </c:pt>
                <c:pt idx="1">
                  <c:v>67205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58908895424216456"/>
          <c:y val="0.20114395536623494"/>
          <c:w val="0.39714168259088306"/>
          <c:h val="0.19871319363768158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444" l="0.70000000000000062" r="0.70000000000000062" t="0.75000000000000444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GB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Funnel plot showing invitation rates (per 1,000 eligible patients) </a:t>
            </a: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5025913234654267"/>
          <c:y val="2.0270224137658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18883395389505E-2"/>
          <c:y val="0.16587253516387368"/>
          <c:w val="0.91088082901554401"/>
          <c:h val="0.64527027027027228"/>
        </c:manualLayout>
      </c:layout>
      <c:scatterChart>
        <c:scatterStyle val="lineMarker"/>
        <c:varyColors val="0"/>
        <c:ser>
          <c:idx val="0"/>
          <c:order val="0"/>
          <c:tx>
            <c:strRef>
              <c:f>'Funnel Chart KPI 1'!$I$4</c:f>
              <c:strCache>
                <c:ptCount val="1"/>
                <c:pt idx="0">
                  <c:v>Per 1,000 eligible patients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'Funnel Chart KPI 1'!$B$5:$B$18</c:f>
              <c:numCache>
                <c:formatCode>General</c:formatCode>
                <c:ptCount val="14"/>
                <c:pt idx="0">
                  <c:v>1076</c:v>
                </c:pt>
                <c:pt idx="1">
                  <c:v>1117</c:v>
                </c:pt>
                <c:pt idx="2">
                  <c:v>1416</c:v>
                </c:pt>
                <c:pt idx="3">
                  <c:v>6324</c:v>
                </c:pt>
                <c:pt idx="4">
                  <c:v>8566</c:v>
                </c:pt>
                <c:pt idx="5">
                  <c:v>16802</c:v>
                </c:pt>
                <c:pt idx="6">
                  <c:v>17453</c:v>
                </c:pt>
                <c:pt idx="7">
                  <c:v>20420</c:v>
                </c:pt>
                <c:pt idx="8">
                  <c:v>22226</c:v>
                </c:pt>
                <c:pt idx="9">
                  <c:v>22634</c:v>
                </c:pt>
                <c:pt idx="10">
                  <c:v>28059</c:v>
                </c:pt>
                <c:pt idx="11">
                  <c:v>36387</c:v>
                </c:pt>
                <c:pt idx="12">
                  <c:v>40899</c:v>
                </c:pt>
                <c:pt idx="13">
                  <c:v>60059</c:v>
                </c:pt>
              </c:numCache>
            </c:numRef>
          </c:xVal>
          <c:yVal>
            <c:numRef>
              <c:f>'Funnel Chart KPI 1'!$I$5:$I$18</c:f>
              <c:numCache>
                <c:formatCode>0.00</c:formatCode>
                <c:ptCount val="14"/>
                <c:pt idx="0">
                  <c:v>952.19999999999993</c:v>
                </c:pt>
                <c:pt idx="1">
                  <c:v>964.09999999999991</c:v>
                </c:pt>
                <c:pt idx="2">
                  <c:v>970</c:v>
                </c:pt>
                <c:pt idx="3">
                  <c:v>982.5</c:v>
                </c:pt>
                <c:pt idx="4">
                  <c:v>988.8</c:v>
                </c:pt>
                <c:pt idx="5">
                  <c:v>957.90000000000009</c:v>
                </c:pt>
                <c:pt idx="6">
                  <c:v>948.19999999999993</c:v>
                </c:pt>
                <c:pt idx="7">
                  <c:v>992.4</c:v>
                </c:pt>
                <c:pt idx="8">
                  <c:v>911.3</c:v>
                </c:pt>
                <c:pt idx="9">
                  <c:v>992.80000000000007</c:v>
                </c:pt>
                <c:pt idx="10">
                  <c:v>967.19999999999993</c:v>
                </c:pt>
                <c:pt idx="11">
                  <c:v>976.9</c:v>
                </c:pt>
                <c:pt idx="12">
                  <c:v>965.69999999999993</c:v>
                </c:pt>
                <c:pt idx="13">
                  <c:v>972.5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'Funnel Chart KPI 1'!$J$4</c:f>
              <c:strCache>
                <c:ptCount val="1"/>
                <c:pt idx="0">
                  <c:v>Overall invitation rate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'Funnel Chart KPI 1'!$B$5:$B$18</c:f>
              <c:numCache>
                <c:formatCode>General</c:formatCode>
                <c:ptCount val="14"/>
                <c:pt idx="0">
                  <c:v>1076</c:v>
                </c:pt>
                <c:pt idx="1">
                  <c:v>1117</c:v>
                </c:pt>
                <c:pt idx="2">
                  <c:v>1416</c:v>
                </c:pt>
                <c:pt idx="3">
                  <c:v>6324</c:v>
                </c:pt>
                <c:pt idx="4">
                  <c:v>8566</c:v>
                </c:pt>
                <c:pt idx="5">
                  <c:v>16802</c:v>
                </c:pt>
                <c:pt idx="6">
                  <c:v>17453</c:v>
                </c:pt>
                <c:pt idx="7">
                  <c:v>20420</c:v>
                </c:pt>
                <c:pt idx="8">
                  <c:v>22226</c:v>
                </c:pt>
                <c:pt idx="9">
                  <c:v>22634</c:v>
                </c:pt>
                <c:pt idx="10">
                  <c:v>28059</c:v>
                </c:pt>
                <c:pt idx="11">
                  <c:v>36387</c:v>
                </c:pt>
                <c:pt idx="12">
                  <c:v>40899</c:v>
                </c:pt>
                <c:pt idx="13">
                  <c:v>60059</c:v>
                </c:pt>
              </c:numCache>
            </c:numRef>
          </c:xVal>
          <c:yVal>
            <c:numRef>
              <c:f>'Funnel Chart KPI 1'!$J$5:$J$18</c:f>
              <c:numCache>
                <c:formatCode>0.00</c:formatCode>
                <c:ptCount val="14"/>
                <c:pt idx="0">
                  <c:v>968.19999999999993</c:v>
                </c:pt>
                <c:pt idx="1">
                  <c:v>968.19999999999993</c:v>
                </c:pt>
                <c:pt idx="2">
                  <c:v>968.19999999999993</c:v>
                </c:pt>
                <c:pt idx="3">
                  <c:v>968.19999999999993</c:v>
                </c:pt>
                <c:pt idx="4">
                  <c:v>968.19999999999993</c:v>
                </c:pt>
                <c:pt idx="5">
                  <c:v>968.19999999999993</c:v>
                </c:pt>
                <c:pt idx="6">
                  <c:v>968.19999999999993</c:v>
                </c:pt>
                <c:pt idx="7">
                  <c:v>968.19999999999993</c:v>
                </c:pt>
                <c:pt idx="8">
                  <c:v>968.19999999999993</c:v>
                </c:pt>
                <c:pt idx="9">
                  <c:v>968.19999999999993</c:v>
                </c:pt>
                <c:pt idx="10">
                  <c:v>968.19999999999993</c:v>
                </c:pt>
                <c:pt idx="11">
                  <c:v>968.19999999999993</c:v>
                </c:pt>
                <c:pt idx="12">
                  <c:v>968.19999999999993</c:v>
                </c:pt>
                <c:pt idx="13">
                  <c:v>968.19999999999993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'Funnel Chart KPI 1'!$K$4</c:f>
              <c:strCache>
                <c:ptCount val="1"/>
                <c:pt idx="0">
                  <c:v>Lower control limit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'Funnel Chart KPI 1'!$B$5:$B$18</c:f>
              <c:numCache>
                <c:formatCode>General</c:formatCode>
                <c:ptCount val="14"/>
                <c:pt idx="0">
                  <c:v>1076</c:v>
                </c:pt>
                <c:pt idx="1">
                  <c:v>1117</c:v>
                </c:pt>
                <c:pt idx="2">
                  <c:v>1416</c:v>
                </c:pt>
                <c:pt idx="3">
                  <c:v>6324</c:v>
                </c:pt>
                <c:pt idx="4">
                  <c:v>8566</c:v>
                </c:pt>
                <c:pt idx="5">
                  <c:v>16802</c:v>
                </c:pt>
                <c:pt idx="6">
                  <c:v>17453</c:v>
                </c:pt>
                <c:pt idx="7">
                  <c:v>20420</c:v>
                </c:pt>
                <c:pt idx="8">
                  <c:v>22226</c:v>
                </c:pt>
                <c:pt idx="9">
                  <c:v>22634</c:v>
                </c:pt>
                <c:pt idx="10">
                  <c:v>28059</c:v>
                </c:pt>
                <c:pt idx="11">
                  <c:v>36387</c:v>
                </c:pt>
                <c:pt idx="12">
                  <c:v>40899</c:v>
                </c:pt>
                <c:pt idx="13">
                  <c:v>60059</c:v>
                </c:pt>
              </c:numCache>
            </c:numRef>
          </c:xVal>
          <c:yVal>
            <c:numRef>
              <c:f>'Funnel Chart KPI 1'!$K$5:$K$18</c:f>
              <c:numCache>
                <c:formatCode>0.00</c:formatCode>
                <c:ptCount val="14"/>
                <c:pt idx="0">
                  <c:v>964.70105836575317</c:v>
                </c:pt>
                <c:pt idx="1">
                  <c:v>952.15235833606755</c:v>
                </c:pt>
                <c:pt idx="2">
                  <c:v>952.44962975240139</c:v>
                </c:pt>
                <c:pt idx="3">
                  <c:v>954.21103037438274</c:v>
                </c:pt>
                <c:pt idx="4">
                  <c:v>961.5805573593492</c:v>
                </c:pt>
                <c:pt idx="5">
                  <c:v>962.51240951713135</c:v>
                </c:pt>
                <c:pt idx="6">
                  <c:v>964.13896377308913</c:v>
                </c:pt>
                <c:pt idx="7">
                  <c:v>964.21542221325035</c:v>
                </c:pt>
                <c:pt idx="8">
                  <c:v>964.51625563103164</c:v>
                </c:pt>
                <c:pt idx="9">
                  <c:v>964.66908958564795</c:v>
                </c:pt>
                <c:pt idx="10">
                  <c:v>965.05745678001915</c:v>
                </c:pt>
                <c:pt idx="11">
                  <c:v>965.44041212252171</c:v>
                </c:pt>
                <c:pt idx="12">
                  <c:v>965.59707886873048</c:v>
                </c:pt>
                <c:pt idx="13">
                  <c:v>966.05202953484775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'Funnel Chart KPI 1'!$L$4</c:f>
              <c:strCache>
                <c:ptCount val="1"/>
                <c:pt idx="0">
                  <c:v>Upper control limit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'Funnel Chart KPI 1'!$B$5:$B$18</c:f>
              <c:numCache>
                <c:formatCode>General</c:formatCode>
                <c:ptCount val="14"/>
                <c:pt idx="0">
                  <c:v>1076</c:v>
                </c:pt>
                <c:pt idx="1">
                  <c:v>1117</c:v>
                </c:pt>
                <c:pt idx="2">
                  <c:v>1416</c:v>
                </c:pt>
                <c:pt idx="3">
                  <c:v>6324</c:v>
                </c:pt>
                <c:pt idx="4">
                  <c:v>8566</c:v>
                </c:pt>
                <c:pt idx="5">
                  <c:v>16802</c:v>
                </c:pt>
                <c:pt idx="6">
                  <c:v>17453</c:v>
                </c:pt>
                <c:pt idx="7">
                  <c:v>20420</c:v>
                </c:pt>
                <c:pt idx="8">
                  <c:v>22226</c:v>
                </c:pt>
                <c:pt idx="9">
                  <c:v>22634</c:v>
                </c:pt>
                <c:pt idx="10">
                  <c:v>28059</c:v>
                </c:pt>
                <c:pt idx="11">
                  <c:v>36387</c:v>
                </c:pt>
                <c:pt idx="12">
                  <c:v>40899</c:v>
                </c:pt>
                <c:pt idx="13">
                  <c:v>60059</c:v>
                </c:pt>
              </c:numCache>
            </c:numRef>
          </c:xVal>
          <c:yVal>
            <c:numRef>
              <c:f>'Funnel Chart KPI 1'!$L$5:$L$18</c:f>
              <c:numCache>
                <c:formatCode>0.00</c:formatCode>
                <c:ptCount val="14"/>
                <c:pt idx="0">
                  <c:v>971.69894163424669</c:v>
                </c:pt>
                <c:pt idx="1">
                  <c:v>984.24764166393231</c:v>
                </c:pt>
                <c:pt idx="2">
                  <c:v>983.95037024759847</c:v>
                </c:pt>
                <c:pt idx="3">
                  <c:v>982.18896962561723</c:v>
                </c:pt>
                <c:pt idx="4">
                  <c:v>974.81944264065066</c:v>
                </c:pt>
                <c:pt idx="5">
                  <c:v>973.88759048286852</c:v>
                </c:pt>
                <c:pt idx="6">
                  <c:v>972.26103622691073</c:v>
                </c:pt>
                <c:pt idx="7">
                  <c:v>972.18457778674951</c:v>
                </c:pt>
                <c:pt idx="8">
                  <c:v>971.88374436896834</c:v>
                </c:pt>
                <c:pt idx="9">
                  <c:v>971.73091041435202</c:v>
                </c:pt>
                <c:pt idx="10">
                  <c:v>971.34254321998071</c:v>
                </c:pt>
                <c:pt idx="11">
                  <c:v>970.95958787747816</c:v>
                </c:pt>
                <c:pt idx="12">
                  <c:v>970.80292113126939</c:v>
                </c:pt>
                <c:pt idx="13">
                  <c:v>970.34797046515223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612672"/>
        <c:axId val="133614592"/>
      </c:scatterChart>
      <c:valAx>
        <c:axId val="133612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Board by Size</a:t>
                </a:r>
              </a:p>
            </c:rich>
          </c:tx>
          <c:layout>
            <c:manualLayout>
              <c:xMode val="edge"/>
              <c:yMode val="edge"/>
              <c:x val="0.45181349329028048"/>
              <c:y val="0.94256767052205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614592"/>
        <c:crosses val="autoZero"/>
        <c:crossBetween val="midCat"/>
      </c:valAx>
      <c:valAx>
        <c:axId val="13361459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Invitation</a:t>
                </a:r>
                <a:r>
                  <a:rPr lang="en-GB" baseline="0"/>
                  <a:t> rates</a:t>
                </a:r>
                <a:r>
                  <a:rPr lang="en-GB"/>
                  <a:t> per 1,000 Eligible patients </a:t>
                </a:r>
              </a:p>
            </c:rich>
          </c:tx>
          <c:layout>
            <c:manualLayout>
              <c:xMode val="edge"/>
              <c:yMode val="edge"/>
              <c:x val="4.93909843925033E-3"/>
              <c:y val="0.266025646896802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612672"/>
        <c:crosses val="autoZero"/>
        <c:crossBetween val="midCat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3175"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GB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Funnel plot showing uptake rates (per 1,000 eligible patients) </a:t>
            </a: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5025913234654259"/>
          <c:y val="2.0270224137658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18883395389505E-2"/>
          <c:y val="0.16587253516387368"/>
          <c:w val="0.91088082901554401"/>
          <c:h val="0.645270270270271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'Funnel Chart KPI 2'!$I$4</c:f>
              <c:strCache>
                <c:ptCount val="1"/>
                <c:pt idx="0">
                  <c:v>Per 1,000 eligible patients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'Funnel Chart KPI 2'!$B$5:$B$18</c:f>
              <c:numCache>
                <c:formatCode>General</c:formatCode>
                <c:ptCount val="14"/>
                <c:pt idx="0">
                  <c:v>1076</c:v>
                </c:pt>
                <c:pt idx="1">
                  <c:v>1117</c:v>
                </c:pt>
                <c:pt idx="2">
                  <c:v>1416</c:v>
                </c:pt>
                <c:pt idx="3">
                  <c:v>6324</c:v>
                </c:pt>
                <c:pt idx="4">
                  <c:v>8566</c:v>
                </c:pt>
                <c:pt idx="5">
                  <c:v>16802</c:v>
                </c:pt>
                <c:pt idx="6">
                  <c:v>17453</c:v>
                </c:pt>
                <c:pt idx="7">
                  <c:v>20420</c:v>
                </c:pt>
                <c:pt idx="8">
                  <c:v>22226</c:v>
                </c:pt>
                <c:pt idx="9">
                  <c:v>22634</c:v>
                </c:pt>
                <c:pt idx="10">
                  <c:v>28059</c:v>
                </c:pt>
                <c:pt idx="11">
                  <c:v>36387</c:v>
                </c:pt>
                <c:pt idx="12">
                  <c:v>40899</c:v>
                </c:pt>
                <c:pt idx="13">
                  <c:v>60059</c:v>
                </c:pt>
              </c:numCache>
            </c:numRef>
          </c:xVal>
          <c:yVal>
            <c:numRef>
              <c:f>'Funnel Chart KPI 2'!$I$5:$I$18</c:f>
              <c:numCache>
                <c:formatCode>0.00</c:formatCode>
                <c:ptCount val="14"/>
                <c:pt idx="0">
                  <c:v>818.77323420074356</c:v>
                </c:pt>
                <c:pt idx="1">
                  <c:v>874.66427931960607</c:v>
                </c:pt>
                <c:pt idx="2">
                  <c:v>824.15254237288138</c:v>
                </c:pt>
                <c:pt idx="3">
                  <c:v>799.81024667931683</c:v>
                </c:pt>
                <c:pt idx="4">
                  <c:v>887.22857809946299</c:v>
                </c:pt>
                <c:pt idx="5">
                  <c:v>717.41459350077378</c:v>
                </c:pt>
                <c:pt idx="6">
                  <c:v>776.88649515842542</c:v>
                </c:pt>
                <c:pt idx="7">
                  <c:v>774.68168462291874</c:v>
                </c:pt>
                <c:pt idx="8">
                  <c:v>737.60460721677316</c:v>
                </c:pt>
                <c:pt idx="9">
                  <c:v>751.39171158434215</c:v>
                </c:pt>
                <c:pt idx="10">
                  <c:v>771.08949000320752</c:v>
                </c:pt>
                <c:pt idx="11">
                  <c:v>728.3920081347735</c:v>
                </c:pt>
                <c:pt idx="12">
                  <c:v>759.4806718990684</c:v>
                </c:pt>
                <c:pt idx="13">
                  <c:v>774.48841972060814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'Funnel Chart KPI 2'!$J$4</c:f>
              <c:strCache>
                <c:ptCount val="1"/>
                <c:pt idx="0">
                  <c:v>Overall referral rate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'Funnel Chart KPI 2'!$B$5:$B$18</c:f>
              <c:numCache>
                <c:formatCode>General</c:formatCode>
                <c:ptCount val="14"/>
                <c:pt idx="0">
                  <c:v>1076</c:v>
                </c:pt>
                <c:pt idx="1">
                  <c:v>1117</c:v>
                </c:pt>
                <c:pt idx="2">
                  <c:v>1416</c:v>
                </c:pt>
                <c:pt idx="3">
                  <c:v>6324</c:v>
                </c:pt>
                <c:pt idx="4">
                  <c:v>8566</c:v>
                </c:pt>
                <c:pt idx="5">
                  <c:v>16802</c:v>
                </c:pt>
                <c:pt idx="6">
                  <c:v>17453</c:v>
                </c:pt>
                <c:pt idx="7">
                  <c:v>20420</c:v>
                </c:pt>
                <c:pt idx="8">
                  <c:v>22226</c:v>
                </c:pt>
                <c:pt idx="9">
                  <c:v>22634</c:v>
                </c:pt>
                <c:pt idx="10">
                  <c:v>28059</c:v>
                </c:pt>
                <c:pt idx="11">
                  <c:v>36387</c:v>
                </c:pt>
                <c:pt idx="12">
                  <c:v>40899</c:v>
                </c:pt>
                <c:pt idx="13">
                  <c:v>60059</c:v>
                </c:pt>
              </c:numCache>
            </c:numRef>
          </c:xVal>
          <c:yVal>
            <c:numRef>
              <c:f>'Funnel Chart KPI 2'!$J$5:$J$18</c:f>
              <c:numCache>
                <c:formatCode>0.00</c:formatCode>
                <c:ptCount val="14"/>
                <c:pt idx="0">
                  <c:v>762.89347229376449</c:v>
                </c:pt>
                <c:pt idx="1">
                  <c:v>762.89347229376449</c:v>
                </c:pt>
                <c:pt idx="2">
                  <c:v>762.89347229376449</c:v>
                </c:pt>
                <c:pt idx="3">
                  <c:v>762.89347229376449</c:v>
                </c:pt>
                <c:pt idx="4">
                  <c:v>762.89347229376449</c:v>
                </c:pt>
                <c:pt idx="5">
                  <c:v>762.89347229376449</c:v>
                </c:pt>
                <c:pt idx="6">
                  <c:v>762.89347229376449</c:v>
                </c:pt>
                <c:pt idx="7">
                  <c:v>762.89347229376449</c:v>
                </c:pt>
                <c:pt idx="8">
                  <c:v>762.89347229376449</c:v>
                </c:pt>
                <c:pt idx="9">
                  <c:v>762.89347229376449</c:v>
                </c:pt>
                <c:pt idx="10">
                  <c:v>762.89347229376449</c:v>
                </c:pt>
                <c:pt idx="11">
                  <c:v>762.89347229376449</c:v>
                </c:pt>
                <c:pt idx="12">
                  <c:v>762.89347229376449</c:v>
                </c:pt>
                <c:pt idx="13">
                  <c:v>762.89347229376449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'Funnel Chart KPI 2'!$K$4</c:f>
              <c:strCache>
                <c:ptCount val="1"/>
                <c:pt idx="0">
                  <c:v>Lower control limit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'Funnel Chart KPI 2'!$B$5:$B$18</c:f>
              <c:numCache>
                <c:formatCode>General</c:formatCode>
                <c:ptCount val="14"/>
                <c:pt idx="0">
                  <c:v>1076</c:v>
                </c:pt>
                <c:pt idx="1">
                  <c:v>1117</c:v>
                </c:pt>
                <c:pt idx="2">
                  <c:v>1416</c:v>
                </c:pt>
                <c:pt idx="3">
                  <c:v>6324</c:v>
                </c:pt>
                <c:pt idx="4">
                  <c:v>8566</c:v>
                </c:pt>
                <c:pt idx="5">
                  <c:v>16802</c:v>
                </c:pt>
                <c:pt idx="6">
                  <c:v>17453</c:v>
                </c:pt>
                <c:pt idx="7">
                  <c:v>20420</c:v>
                </c:pt>
                <c:pt idx="8">
                  <c:v>22226</c:v>
                </c:pt>
                <c:pt idx="9">
                  <c:v>22634</c:v>
                </c:pt>
                <c:pt idx="10">
                  <c:v>28059</c:v>
                </c:pt>
                <c:pt idx="11">
                  <c:v>36387</c:v>
                </c:pt>
                <c:pt idx="12">
                  <c:v>40899</c:v>
                </c:pt>
                <c:pt idx="13">
                  <c:v>60059</c:v>
                </c:pt>
              </c:numCache>
            </c:numRef>
          </c:xVal>
          <c:yVal>
            <c:numRef>
              <c:f>'Funnel Chart KPI 2'!$K$5:$K$18</c:f>
              <c:numCache>
                <c:formatCode>0.00</c:formatCode>
                <c:ptCount val="14"/>
                <c:pt idx="0">
                  <c:v>723.99622895880009</c:v>
                </c:pt>
                <c:pt idx="1">
                  <c:v>724.71677337646702</c:v>
                </c:pt>
                <c:pt idx="2">
                  <c:v>728.98616261373752</c:v>
                </c:pt>
                <c:pt idx="3">
                  <c:v>746.84886732767018</c:v>
                </c:pt>
                <c:pt idx="4">
                  <c:v>749.10754688274335</c:v>
                </c:pt>
                <c:pt idx="5">
                  <c:v>753.05008735170907</c:v>
                </c:pt>
                <c:pt idx="6">
                  <c:v>753.23541193797803</c:v>
                </c:pt>
                <c:pt idx="7">
                  <c:v>753.96459014994082</c:v>
                </c:pt>
                <c:pt idx="8">
                  <c:v>754.33503832214262</c:v>
                </c:pt>
                <c:pt idx="9">
                  <c:v>754.41252618265935</c:v>
                </c:pt>
                <c:pt idx="10">
                  <c:v>755.27638618989374</c:v>
                </c:pt>
                <c:pt idx="11">
                  <c:v>756.20461648414494</c:v>
                </c:pt>
                <c:pt idx="12">
                  <c:v>756.58435480815513</c:v>
                </c:pt>
                <c:pt idx="13">
                  <c:v>757.68709171716398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'Funnel Chart KPI 2'!$L$4</c:f>
              <c:strCache>
                <c:ptCount val="1"/>
                <c:pt idx="0">
                  <c:v>Upper control limit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'Funnel Chart KPI 2'!$B$5:$B$18</c:f>
              <c:numCache>
                <c:formatCode>General</c:formatCode>
                <c:ptCount val="14"/>
                <c:pt idx="0">
                  <c:v>1076</c:v>
                </c:pt>
                <c:pt idx="1">
                  <c:v>1117</c:v>
                </c:pt>
                <c:pt idx="2">
                  <c:v>1416</c:v>
                </c:pt>
                <c:pt idx="3">
                  <c:v>6324</c:v>
                </c:pt>
                <c:pt idx="4">
                  <c:v>8566</c:v>
                </c:pt>
                <c:pt idx="5">
                  <c:v>16802</c:v>
                </c:pt>
                <c:pt idx="6">
                  <c:v>17453</c:v>
                </c:pt>
                <c:pt idx="7">
                  <c:v>20420</c:v>
                </c:pt>
                <c:pt idx="8">
                  <c:v>22226</c:v>
                </c:pt>
                <c:pt idx="9">
                  <c:v>22634</c:v>
                </c:pt>
                <c:pt idx="10">
                  <c:v>28059</c:v>
                </c:pt>
                <c:pt idx="11">
                  <c:v>36387</c:v>
                </c:pt>
                <c:pt idx="12">
                  <c:v>40899</c:v>
                </c:pt>
                <c:pt idx="13">
                  <c:v>60059</c:v>
                </c:pt>
              </c:numCache>
            </c:numRef>
          </c:xVal>
          <c:yVal>
            <c:numRef>
              <c:f>'Funnel Chart KPI 2'!$L$5:$L$18</c:f>
              <c:numCache>
                <c:formatCode>0.00</c:formatCode>
                <c:ptCount val="14"/>
                <c:pt idx="0">
                  <c:v>801.79071562872889</c:v>
                </c:pt>
                <c:pt idx="1">
                  <c:v>801.07017121106196</c:v>
                </c:pt>
                <c:pt idx="2">
                  <c:v>796.80078197379146</c:v>
                </c:pt>
                <c:pt idx="3">
                  <c:v>778.9380772598588</c:v>
                </c:pt>
                <c:pt idx="4">
                  <c:v>776.67939770478552</c:v>
                </c:pt>
                <c:pt idx="5">
                  <c:v>772.73685723581991</c:v>
                </c:pt>
                <c:pt idx="6">
                  <c:v>772.55153264955095</c:v>
                </c:pt>
                <c:pt idx="7">
                  <c:v>771.82235443758816</c:v>
                </c:pt>
                <c:pt idx="8">
                  <c:v>771.45190626538624</c:v>
                </c:pt>
                <c:pt idx="9">
                  <c:v>771.37441840486963</c:v>
                </c:pt>
                <c:pt idx="10">
                  <c:v>770.51055839763512</c:v>
                </c:pt>
                <c:pt idx="11">
                  <c:v>769.58232810338404</c:v>
                </c:pt>
                <c:pt idx="12">
                  <c:v>769.20258977937385</c:v>
                </c:pt>
                <c:pt idx="13">
                  <c:v>768.099852870365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380544"/>
        <c:axId val="133677056"/>
      </c:scatterChart>
      <c:valAx>
        <c:axId val="132380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Board by Size</a:t>
                </a:r>
              </a:p>
            </c:rich>
          </c:tx>
          <c:layout>
            <c:manualLayout>
              <c:xMode val="edge"/>
              <c:yMode val="edge"/>
              <c:x val="0.45181349329028037"/>
              <c:y val="0.94256767052205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677056"/>
        <c:crosses val="autoZero"/>
        <c:crossBetween val="midCat"/>
      </c:valAx>
      <c:valAx>
        <c:axId val="133677056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Uptake per 1,000 Eligible patients </a:t>
                </a:r>
              </a:p>
            </c:rich>
          </c:tx>
          <c:layout>
            <c:manualLayout>
              <c:xMode val="edge"/>
              <c:yMode val="edge"/>
              <c:x val="4.9390984392503239E-3"/>
              <c:y val="0.266025646896802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380544"/>
        <c:crosses val="autoZero"/>
        <c:crossBetween val="midCat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3175"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GB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Funnel plot showing Referral rates (per 1,000 successful screening episodes)</a:t>
            </a: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5025913234654251"/>
          <c:y val="2.0270224137658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18883395389505E-2"/>
          <c:y val="0.16587253516387368"/>
          <c:w val="0.91088082901554401"/>
          <c:h val="0.64527027027027151"/>
        </c:manualLayout>
      </c:layout>
      <c:scatterChart>
        <c:scatterStyle val="lineMarker"/>
        <c:varyColors val="0"/>
        <c:ser>
          <c:idx val="0"/>
          <c:order val="0"/>
          <c:tx>
            <c:strRef>
              <c:f>[1]Referable!$I$4</c:f>
              <c:strCache>
                <c:ptCount val="1"/>
                <c:pt idx="0">
                  <c:v>Referrals per 1,000 successful episodes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[1]Referable!$B$5:$B$18</c:f>
              <c:numCache>
                <c:formatCode>General</c:formatCode>
                <c:ptCount val="14"/>
                <c:pt idx="0">
                  <c:v>1242</c:v>
                </c:pt>
                <c:pt idx="1">
                  <c:v>1298</c:v>
                </c:pt>
                <c:pt idx="2">
                  <c:v>1360</c:v>
                </c:pt>
                <c:pt idx="3">
                  <c:v>6213</c:v>
                </c:pt>
                <c:pt idx="4">
                  <c:v>10134</c:v>
                </c:pt>
                <c:pt idx="5">
                  <c:v>14182</c:v>
                </c:pt>
                <c:pt idx="6">
                  <c:v>16403</c:v>
                </c:pt>
                <c:pt idx="7">
                  <c:v>20150</c:v>
                </c:pt>
                <c:pt idx="8">
                  <c:v>21439</c:v>
                </c:pt>
                <c:pt idx="9">
                  <c:v>22020</c:v>
                </c:pt>
                <c:pt idx="10">
                  <c:v>28408</c:v>
                </c:pt>
                <c:pt idx="11">
                  <c:v>32655</c:v>
                </c:pt>
                <c:pt idx="12">
                  <c:v>38223</c:v>
                </c:pt>
                <c:pt idx="13">
                  <c:v>58901</c:v>
                </c:pt>
              </c:numCache>
            </c:numRef>
          </c:xVal>
          <c:yVal>
            <c:numRef>
              <c:f>[1]Referable!$I$5:$I$18</c:f>
              <c:numCache>
                <c:formatCode>General</c:formatCode>
                <c:ptCount val="14"/>
                <c:pt idx="0">
                  <c:v>66.022544283413851</c:v>
                </c:pt>
                <c:pt idx="1">
                  <c:v>61.633281972265024</c:v>
                </c:pt>
                <c:pt idx="2">
                  <c:v>33.088235294117645</c:v>
                </c:pt>
                <c:pt idx="3">
                  <c:v>21.728633510381457</c:v>
                </c:pt>
                <c:pt idx="4">
                  <c:v>27.333728044207618</c:v>
                </c:pt>
                <c:pt idx="5">
                  <c:v>22.916372867014527</c:v>
                </c:pt>
                <c:pt idx="6">
                  <c:v>34.444918612448944</c:v>
                </c:pt>
                <c:pt idx="7">
                  <c:v>22.382133995037222</c:v>
                </c:pt>
                <c:pt idx="8">
                  <c:v>51.914734829049863</c:v>
                </c:pt>
                <c:pt idx="9">
                  <c:v>38.646684831970937</c:v>
                </c:pt>
                <c:pt idx="10">
                  <c:v>56.216558715854688</c:v>
                </c:pt>
                <c:pt idx="11">
                  <c:v>36.196600826825907</c:v>
                </c:pt>
                <c:pt idx="12">
                  <c:v>24.252413468330587</c:v>
                </c:pt>
                <c:pt idx="13">
                  <c:v>44.939814264613503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[1]Referable!$J$4</c:f>
              <c:strCache>
                <c:ptCount val="1"/>
                <c:pt idx="0">
                  <c:v>Overall referral rate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[1]Referable!$B$5:$B$18</c:f>
              <c:numCache>
                <c:formatCode>General</c:formatCode>
                <c:ptCount val="14"/>
                <c:pt idx="0">
                  <c:v>1242</c:v>
                </c:pt>
                <c:pt idx="1">
                  <c:v>1298</c:v>
                </c:pt>
                <c:pt idx="2">
                  <c:v>1360</c:v>
                </c:pt>
                <c:pt idx="3">
                  <c:v>6213</c:v>
                </c:pt>
                <c:pt idx="4">
                  <c:v>10134</c:v>
                </c:pt>
                <c:pt idx="5">
                  <c:v>14182</c:v>
                </c:pt>
                <c:pt idx="6">
                  <c:v>16403</c:v>
                </c:pt>
                <c:pt idx="7">
                  <c:v>20150</c:v>
                </c:pt>
                <c:pt idx="8">
                  <c:v>21439</c:v>
                </c:pt>
                <c:pt idx="9">
                  <c:v>22020</c:v>
                </c:pt>
                <c:pt idx="10">
                  <c:v>28408</c:v>
                </c:pt>
                <c:pt idx="11">
                  <c:v>32655</c:v>
                </c:pt>
                <c:pt idx="12">
                  <c:v>38223</c:v>
                </c:pt>
                <c:pt idx="13">
                  <c:v>58901</c:v>
                </c:pt>
              </c:numCache>
            </c:numRef>
          </c:xVal>
          <c:yVal>
            <c:numRef>
              <c:f>[1]Referable!$J$5:$J$18</c:f>
              <c:numCache>
                <c:formatCode>General</c:formatCode>
                <c:ptCount val="14"/>
                <c:pt idx="0">
                  <c:v>37.696054697243127</c:v>
                </c:pt>
                <c:pt idx="1">
                  <c:v>37.696054697243127</c:v>
                </c:pt>
                <c:pt idx="2">
                  <c:v>37.696054697243127</c:v>
                </c:pt>
                <c:pt idx="3">
                  <c:v>37.696054697243127</c:v>
                </c:pt>
                <c:pt idx="4">
                  <c:v>37.696054697243127</c:v>
                </c:pt>
                <c:pt idx="5">
                  <c:v>37.696054697243127</c:v>
                </c:pt>
                <c:pt idx="6">
                  <c:v>37.696054697243127</c:v>
                </c:pt>
                <c:pt idx="7">
                  <c:v>37.696054697243127</c:v>
                </c:pt>
                <c:pt idx="8">
                  <c:v>37.696054697243127</c:v>
                </c:pt>
                <c:pt idx="9">
                  <c:v>37.696054697243127</c:v>
                </c:pt>
                <c:pt idx="10">
                  <c:v>37.696054697243127</c:v>
                </c:pt>
                <c:pt idx="11">
                  <c:v>37.696054697243127</c:v>
                </c:pt>
                <c:pt idx="12">
                  <c:v>37.696054697243127</c:v>
                </c:pt>
                <c:pt idx="13">
                  <c:v>37.696054697243127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[1]Referable!$K$4</c:f>
              <c:strCache>
                <c:ptCount val="1"/>
                <c:pt idx="0">
                  <c:v>Lower control limit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[1]Referable!$B$5:$B$18</c:f>
              <c:numCache>
                <c:formatCode>General</c:formatCode>
                <c:ptCount val="14"/>
                <c:pt idx="0">
                  <c:v>1242</c:v>
                </c:pt>
                <c:pt idx="1">
                  <c:v>1298</c:v>
                </c:pt>
                <c:pt idx="2">
                  <c:v>1360</c:v>
                </c:pt>
                <c:pt idx="3">
                  <c:v>6213</c:v>
                </c:pt>
                <c:pt idx="4">
                  <c:v>10134</c:v>
                </c:pt>
                <c:pt idx="5">
                  <c:v>14182</c:v>
                </c:pt>
                <c:pt idx="6">
                  <c:v>16403</c:v>
                </c:pt>
                <c:pt idx="7">
                  <c:v>20150</c:v>
                </c:pt>
                <c:pt idx="8">
                  <c:v>21439</c:v>
                </c:pt>
                <c:pt idx="9">
                  <c:v>22020</c:v>
                </c:pt>
                <c:pt idx="10">
                  <c:v>28408</c:v>
                </c:pt>
                <c:pt idx="11">
                  <c:v>32655</c:v>
                </c:pt>
                <c:pt idx="12">
                  <c:v>38223</c:v>
                </c:pt>
                <c:pt idx="13">
                  <c:v>58901</c:v>
                </c:pt>
              </c:numCache>
            </c:numRef>
          </c:xVal>
          <c:yVal>
            <c:numRef>
              <c:f>[1]Referable!$K$5:$K$18</c:f>
              <c:numCache>
                <c:formatCode>General</c:formatCode>
                <c:ptCount val="14"/>
                <c:pt idx="0">
                  <c:v>21.483011514136304</c:v>
                </c:pt>
                <c:pt idx="1">
                  <c:v>21.836609478921794</c:v>
                </c:pt>
                <c:pt idx="2">
                  <c:v>22.20232827667995</c:v>
                </c:pt>
                <c:pt idx="3">
                  <c:v>30.447112102230871</c:v>
                </c:pt>
                <c:pt idx="4">
                  <c:v>32.020152709667705</c:v>
                </c:pt>
                <c:pt idx="5">
                  <c:v>32.898094986128818</c:v>
                </c:pt>
                <c:pt idx="6">
                  <c:v>33.234731413832748</c:v>
                </c:pt>
                <c:pt idx="7">
                  <c:v>33.670851470910591</c:v>
                </c:pt>
                <c:pt idx="8">
                  <c:v>33.793732940885533</c:v>
                </c:pt>
                <c:pt idx="9">
                  <c:v>33.845558666482397</c:v>
                </c:pt>
                <c:pt idx="10">
                  <c:v>34.30601325222684</c:v>
                </c:pt>
                <c:pt idx="11">
                  <c:v>34.534137495209819</c:v>
                </c:pt>
                <c:pt idx="12">
                  <c:v>34.773497953114351</c:v>
                </c:pt>
                <c:pt idx="13">
                  <c:v>35.341742767464588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[1]Referable!$L$4</c:f>
              <c:strCache>
                <c:ptCount val="1"/>
                <c:pt idx="0">
                  <c:v>Upper control limit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[1]Referable!$B$5:$B$18</c:f>
              <c:numCache>
                <c:formatCode>General</c:formatCode>
                <c:ptCount val="14"/>
                <c:pt idx="0">
                  <c:v>1242</c:v>
                </c:pt>
                <c:pt idx="1">
                  <c:v>1298</c:v>
                </c:pt>
                <c:pt idx="2">
                  <c:v>1360</c:v>
                </c:pt>
                <c:pt idx="3">
                  <c:v>6213</c:v>
                </c:pt>
                <c:pt idx="4">
                  <c:v>10134</c:v>
                </c:pt>
                <c:pt idx="5">
                  <c:v>14182</c:v>
                </c:pt>
                <c:pt idx="6">
                  <c:v>16403</c:v>
                </c:pt>
                <c:pt idx="7">
                  <c:v>20150</c:v>
                </c:pt>
                <c:pt idx="8">
                  <c:v>21439</c:v>
                </c:pt>
                <c:pt idx="9">
                  <c:v>22020</c:v>
                </c:pt>
                <c:pt idx="10">
                  <c:v>28408</c:v>
                </c:pt>
                <c:pt idx="11">
                  <c:v>32655</c:v>
                </c:pt>
                <c:pt idx="12">
                  <c:v>38223</c:v>
                </c:pt>
                <c:pt idx="13">
                  <c:v>58901</c:v>
                </c:pt>
              </c:numCache>
            </c:numRef>
          </c:xVal>
          <c:yVal>
            <c:numRef>
              <c:f>[1]Referable!$L$5:$L$18</c:f>
              <c:numCache>
                <c:formatCode>General</c:formatCode>
                <c:ptCount val="14"/>
                <c:pt idx="0">
                  <c:v>53.909097880349961</c:v>
                </c:pt>
                <c:pt idx="1">
                  <c:v>53.555499915564461</c:v>
                </c:pt>
                <c:pt idx="2">
                  <c:v>53.189781117806312</c:v>
                </c:pt>
                <c:pt idx="3">
                  <c:v>44.944997292255387</c:v>
                </c:pt>
                <c:pt idx="4">
                  <c:v>43.371956684818556</c:v>
                </c:pt>
                <c:pt idx="5">
                  <c:v>42.494014408357444</c:v>
                </c:pt>
                <c:pt idx="6">
                  <c:v>42.157377980653514</c:v>
                </c:pt>
                <c:pt idx="7">
                  <c:v>41.721257923575671</c:v>
                </c:pt>
                <c:pt idx="8">
                  <c:v>41.598376453600729</c:v>
                </c:pt>
                <c:pt idx="9">
                  <c:v>41.546550728003865</c:v>
                </c:pt>
                <c:pt idx="10">
                  <c:v>41.086096142259422</c:v>
                </c:pt>
                <c:pt idx="11">
                  <c:v>40.857971899276443</c:v>
                </c:pt>
                <c:pt idx="12">
                  <c:v>40.618611441371911</c:v>
                </c:pt>
                <c:pt idx="13">
                  <c:v>40.050366627021674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747072"/>
        <c:axId val="133748992"/>
      </c:scatterChart>
      <c:valAx>
        <c:axId val="13374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Board by Size</a:t>
                </a:r>
              </a:p>
            </c:rich>
          </c:tx>
          <c:layout>
            <c:manualLayout>
              <c:xMode val="edge"/>
              <c:yMode val="edge"/>
              <c:x val="0.45181349329028003"/>
              <c:y val="0.94256767052205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748992"/>
        <c:crosses val="autoZero"/>
        <c:crossBetween val="midCat"/>
      </c:valAx>
      <c:valAx>
        <c:axId val="13374899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Referrlas per 1,000 Successful Screening Episodes</a:t>
                </a:r>
              </a:p>
            </c:rich>
          </c:tx>
          <c:layout>
            <c:manualLayout>
              <c:xMode val="edge"/>
              <c:yMode val="edge"/>
              <c:x val="4.9390984392503161E-3"/>
              <c:y val="0.266025646896802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747072"/>
        <c:crosses val="autoZero"/>
        <c:crossBetween val="midCat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GB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Funnel plot showing successful screening rates (per 1,000 eligible patients) </a:t>
            </a: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5025913234654267"/>
          <c:y val="2.0270224137658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18883395389505E-2"/>
          <c:y val="0.16587253516387368"/>
          <c:w val="0.91088082901554401"/>
          <c:h val="0.64527027027027228"/>
        </c:manualLayout>
      </c:layout>
      <c:scatterChart>
        <c:scatterStyle val="lineMarker"/>
        <c:varyColors val="0"/>
        <c:ser>
          <c:idx val="0"/>
          <c:order val="0"/>
          <c:tx>
            <c:strRef>
              <c:f>'Funnel Chart KPI 4'!$I$4</c:f>
              <c:strCache>
                <c:ptCount val="1"/>
                <c:pt idx="0">
                  <c:v>Per 1,000 eligible patients 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'Funnel Chart KPI 4'!$B$5:$B$18</c:f>
              <c:numCache>
                <c:formatCode>General</c:formatCode>
                <c:ptCount val="14"/>
                <c:pt idx="0">
                  <c:v>1076</c:v>
                </c:pt>
                <c:pt idx="1">
                  <c:v>1117</c:v>
                </c:pt>
                <c:pt idx="2">
                  <c:v>1416</c:v>
                </c:pt>
                <c:pt idx="3">
                  <c:v>6324</c:v>
                </c:pt>
                <c:pt idx="4">
                  <c:v>8566</c:v>
                </c:pt>
                <c:pt idx="5">
                  <c:v>16802</c:v>
                </c:pt>
                <c:pt idx="6">
                  <c:v>17453</c:v>
                </c:pt>
                <c:pt idx="7">
                  <c:v>20420</c:v>
                </c:pt>
                <c:pt idx="8">
                  <c:v>22226</c:v>
                </c:pt>
                <c:pt idx="9">
                  <c:v>22634</c:v>
                </c:pt>
                <c:pt idx="10">
                  <c:v>28059</c:v>
                </c:pt>
                <c:pt idx="11">
                  <c:v>36387</c:v>
                </c:pt>
                <c:pt idx="12">
                  <c:v>40899</c:v>
                </c:pt>
                <c:pt idx="13">
                  <c:v>60059</c:v>
                </c:pt>
              </c:numCache>
            </c:numRef>
          </c:xVal>
          <c:yVal>
            <c:numRef>
              <c:f>'Funnel Chart KPI 4'!$I$5:$I$18</c:f>
              <c:numCache>
                <c:formatCode>0.00</c:formatCode>
                <c:ptCount val="14"/>
                <c:pt idx="0">
                  <c:v>787.17472118959108</c:v>
                </c:pt>
                <c:pt idx="1">
                  <c:v>847.8066248880931</c:v>
                </c:pt>
                <c:pt idx="2">
                  <c:v>808.61581920903961</c:v>
                </c:pt>
                <c:pt idx="3">
                  <c:v>784.47185325743192</c:v>
                </c:pt>
                <c:pt idx="4">
                  <c:v>885.01050665421428</c:v>
                </c:pt>
                <c:pt idx="5">
                  <c:v>681.40697536007622</c:v>
                </c:pt>
                <c:pt idx="6">
                  <c:v>768.46387440554633</c:v>
                </c:pt>
                <c:pt idx="7">
                  <c:v>752.35063663075414</c:v>
                </c:pt>
                <c:pt idx="8">
                  <c:v>725.86160352740035</c:v>
                </c:pt>
                <c:pt idx="9">
                  <c:v>748.16647521427933</c:v>
                </c:pt>
                <c:pt idx="10">
                  <c:v>738.51527139242307</c:v>
                </c:pt>
                <c:pt idx="11">
                  <c:v>715.39286008739384</c:v>
                </c:pt>
                <c:pt idx="12">
                  <c:v>744.22357514853661</c:v>
                </c:pt>
                <c:pt idx="13">
                  <c:v>719.94205697730558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'Funnel Chart KPI 4'!$J$4</c:f>
              <c:strCache>
                <c:ptCount val="1"/>
                <c:pt idx="0">
                  <c:v>Overall referral rate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'Funnel Chart KPI 4'!$B$5:$B$18</c:f>
              <c:numCache>
                <c:formatCode>General</c:formatCode>
                <c:ptCount val="14"/>
                <c:pt idx="0">
                  <c:v>1076</c:v>
                </c:pt>
                <c:pt idx="1">
                  <c:v>1117</c:v>
                </c:pt>
                <c:pt idx="2">
                  <c:v>1416</c:v>
                </c:pt>
                <c:pt idx="3">
                  <c:v>6324</c:v>
                </c:pt>
                <c:pt idx="4">
                  <c:v>8566</c:v>
                </c:pt>
                <c:pt idx="5">
                  <c:v>16802</c:v>
                </c:pt>
                <c:pt idx="6">
                  <c:v>17453</c:v>
                </c:pt>
                <c:pt idx="7">
                  <c:v>20420</c:v>
                </c:pt>
                <c:pt idx="8">
                  <c:v>22226</c:v>
                </c:pt>
                <c:pt idx="9">
                  <c:v>22634</c:v>
                </c:pt>
                <c:pt idx="10">
                  <c:v>28059</c:v>
                </c:pt>
                <c:pt idx="11">
                  <c:v>36387</c:v>
                </c:pt>
                <c:pt idx="12">
                  <c:v>40899</c:v>
                </c:pt>
                <c:pt idx="13">
                  <c:v>60059</c:v>
                </c:pt>
              </c:numCache>
            </c:numRef>
          </c:xVal>
          <c:yVal>
            <c:numRef>
              <c:f>'Funnel Chart KPI 4'!$J$5:$J$18</c:f>
              <c:numCache>
                <c:formatCode>0.00</c:formatCode>
                <c:ptCount val="14"/>
                <c:pt idx="0">
                  <c:v>738.08734185253923</c:v>
                </c:pt>
                <c:pt idx="1">
                  <c:v>738.08734185253923</c:v>
                </c:pt>
                <c:pt idx="2">
                  <c:v>738.08734185253923</c:v>
                </c:pt>
                <c:pt idx="3">
                  <c:v>738.08734185253923</c:v>
                </c:pt>
                <c:pt idx="4">
                  <c:v>738.08734185253923</c:v>
                </c:pt>
                <c:pt idx="5">
                  <c:v>738.08734185253923</c:v>
                </c:pt>
                <c:pt idx="6">
                  <c:v>738.08734185253923</c:v>
                </c:pt>
                <c:pt idx="7">
                  <c:v>738.08734185253923</c:v>
                </c:pt>
                <c:pt idx="8">
                  <c:v>738.08734185253923</c:v>
                </c:pt>
                <c:pt idx="9">
                  <c:v>738.08734185253923</c:v>
                </c:pt>
                <c:pt idx="10">
                  <c:v>738.08734185253923</c:v>
                </c:pt>
                <c:pt idx="11">
                  <c:v>738.08734185253923</c:v>
                </c:pt>
                <c:pt idx="12">
                  <c:v>738.08734185253923</c:v>
                </c:pt>
                <c:pt idx="13">
                  <c:v>738.08734185253923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'Funnel Chart KPI 4'!$K$4</c:f>
              <c:strCache>
                <c:ptCount val="1"/>
                <c:pt idx="0">
                  <c:v>Lower control limit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'Funnel Chart KPI 4'!$B$5:$B$18</c:f>
              <c:numCache>
                <c:formatCode>General</c:formatCode>
                <c:ptCount val="14"/>
                <c:pt idx="0">
                  <c:v>1076</c:v>
                </c:pt>
                <c:pt idx="1">
                  <c:v>1117</c:v>
                </c:pt>
                <c:pt idx="2">
                  <c:v>1416</c:v>
                </c:pt>
                <c:pt idx="3">
                  <c:v>6324</c:v>
                </c:pt>
                <c:pt idx="4">
                  <c:v>8566</c:v>
                </c:pt>
                <c:pt idx="5">
                  <c:v>16802</c:v>
                </c:pt>
                <c:pt idx="6">
                  <c:v>17453</c:v>
                </c:pt>
                <c:pt idx="7">
                  <c:v>20420</c:v>
                </c:pt>
                <c:pt idx="8">
                  <c:v>22226</c:v>
                </c:pt>
                <c:pt idx="9">
                  <c:v>22634</c:v>
                </c:pt>
                <c:pt idx="10">
                  <c:v>28059</c:v>
                </c:pt>
                <c:pt idx="11">
                  <c:v>36387</c:v>
                </c:pt>
                <c:pt idx="12">
                  <c:v>40899</c:v>
                </c:pt>
                <c:pt idx="13">
                  <c:v>60059</c:v>
                </c:pt>
              </c:numCache>
            </c:numRef>
          </c:xVal>
          <c:yVal>
            <c:numRef>
              <c:f>'Funnel Chart KPI 4'!$K$5:$K$18</c:f>
              <c:numCache>
                <c:formatCode>0.00</c:formatCode>
                <c:ptCount val="14"/>
                <c:pt idx="0">
                  <c:v>697.87612258401111</c:v>
                </c:pt>
                <c:pt idx="1">
                  <c:v>698.62100749325805</c:v>
                </c:pt>
                <c:pt idx="2">
                  <c:v>703.03461966839791</c:v>
                </c:pt>
                <c:pt idx="3">
                  <c:v>721.50073897138861</c:v>
                </c:pt>
                <c:pt idx="4">
                  <c:v>723.8357182927831</c:v>
                </c:pt>
                <c:pt idx="5">
                  <c:v>727.91144052089601</c:v>
                </c:pt>
                <c:pt idx="6">
                  <c:v>728.10302550058543</c:v>
                </c:pt>
                <c:pt idx="7">
                  <c:v>728.85683585970446</c:v>
                </c:pt>
                <c:pt idx="8">
                  <c:v>729.23979802881661</c:v>
                </c:pt>
                <c:pt idx="9">
                  <c:v>729.3199034831556</c:v>
                </c:pt>
                <c:pt idx="10">
                  <c:v>730.21294528226395</c:v>
                </c:pt>
                <c:pt idx="11">
                  <c:v>731.17253184145522</c:v>
                </c:pt>
                <c:pt idx="12">
                  <c:v>731.5650979901651</c:v>
                </c:pt>
                <c:pt idx="13">
                  <c:v>732.70508611893308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'Funnel Chart KPI 4'!$L$4</c:f>
              <c:strCache>
                <c:ptCount val="1"/>
                <c:pt idx="0">
                  <c:v>Upper control limit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'Funnel Chart KPI 4'!$B$5:$B$18</c:f>
              <c:numCache>
                <c:formatCode>General</c:formatCode>
                <c:ptCount val="14"/>
                <c:pt idx="0">
                  <c:v>1076</c:v>
                </c:pt>
                <c:pt idx="1">
                  <c:v>1117</c:v>
                </c:pt>
                <c:pt idx="2">
                  <c:v>1416</c:v>
                </c:pt>
                <c:pt idx="3">
                  <c:v>6324</c:v>
                </c:pt>
                <c:pt idx="4">
                  <c:v>8566</c:v>
                </c:pt>
                <c:pt idx="5">
                  <c:v>16802</c:v>
                </c:pt>
                <c:pt idx="6">
                  <c:v>17453</c:v>
                </c:pt>
                <c:pt idx="7">
                  <c:v>20420</c:v>
                </c:pt>
                <c:pt idx="8">
                  <c:v>22226</c:v>
                </c:pt>
                <c:pt idx="9">
                  <c:v>22634</c:v>
                </c:pt>
                <c:pt idx="10">
                  <c:v>28059</c:v>
                </c:pt>
                <c:pt idx="11">
                  <c:v>36387</c:v>
                </c:pt>
                <c:pt idx="12">
                  <c:v>40899</c:v>
                </c:pt>
                <c:pt idx="13">
                  <c:v>60059</c:v>
                </c:pt>
              </c:numCache>
            </c:numRef>
          </c:xVal>
          <c:yVal>
            <c:numRef>
              <c:f>'Funnel Chart KPI 4'!$L$5:$L$18</c:f>
              <c:numCache>
                <c:formatCode>0.00</c:formatCode>
                <c:ptCount val="14"/>
                <c:pt idx="0">
                  <c:v>778.29856112106734</c:v>
                </c:pt>
                <c:pt idx="1">
                  <c:v>777.5536762118204</c:v>
                </c:pt>
                <c:pt idx="2">
                  <c:v>773.14006403668054</c:v>
                </c:pt>
                <c:pt idx="3">
                  <c:v>754.67394473368972</c:v>
                </c:pt>
                <c:pt idx="4">
                  <c:v>752.33896541229524</c:v>
                </c:pt>
                <c:pt idx="5">
                  <c:v>748.26324318418244</c:v>
                </c:pt>
                <c:pt idx="6">
                  <c:v>748.07165820449291</c:v>
                </c:pt>
                <c:pt idx="7">
                  <c:v>747.31784784537388</c:v>
                </c:pt>
                <c:pt idx="8">
                  <c:v>746.93488567626184</c:v>
                </c:pt>
                <c:pt idx="9">
                  <c:v>746.85478022192285</c:v>
                </c:pt>
                <c:pt idx="10">
                  <c:v>745.96173842281439</c:v>
                </c:pt>
                <c:pt idx="11">
                  <c:v>745.00215186362323</c:v>
                </c:pt>
                <c:pt idx="12">
                  <c:v>744.60958571491335</c:v>
                </c:pt>
                <c:pt idx="13">
                  <c:v>743.46959758614537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25664"/>
        <c:axId val="133827584"/>
      </c:scatterChart>
      <c:valAx>
        <c:axId val="133825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Board by Size</a:t>
                </a:r>
              </a:p>
            </c:rich>
          </c:tx>
          <c:layout>
            <c:manualLayout>
              <c:xMode val="edge"/>
              <c:yMode val="edge"/>
              <c:x val="0.45181349329028048"/>
              <c:y val="0.94256767052205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827584"/>
        <c:crosses val="autoZero"/>
        <c:crossBetween val="midCat"/>
      </c:valAx>
      <c:valAx>
        <c:axId val="13382758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Successful screening per 1,000 Eligible patients </a:t>
                </a:r>
              </a:p>
            </c:rich>
          </c:tx>
          <c:layout>
            <c:manualLayout>
              <c:xMode val="edge"/>
              <c:yMode val="edge"/>
              <c:x val="4.93909843925033E-3"/>
              <c:y val="0.266025646896802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825664"/>
        <c:crosses val="autoZero"/>
        <c:crossBetween val="midCat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3175"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GB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Funnel plot showing photographic failure rates (per 1,000 screenings) </a:t>
            </a: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5025913234654276"/>
          <c:y val="2.0270224137658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18883395389505E-2"/>
          <c:y val="0.16587253516387368"/>
          <c:w val="0.91088082901554401"/>
          <c:h val="0.645270270270272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'Funnel Chart KPI 7A'!$I$4</c:f>
              <c:strCache>
                <c:ptCount val="1"/>
                <c:pt idx="0">
                  <c:v>Per 1,000 episodes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'Funnel Chart KPI 7A'!$B$5:$B$18</c:f>
              <c:numCache>
                <c:formatCode>General</c:formatCode>
                <c:ptCount val="14"/>
                <c:pt idx="0">
                  <c:v>915</c:v>
                </c:pt>
                <c:pt idx="1">
                  <c:v>996</c:v>
                </c:pt>
                <c:pt idx="2">
                  <c:v>1122</c:v>
                </c:pt>
                <c:pt idx="3">
                  <c:v>5155</c:v>
                </c:pt>
                <c:pt idx="4">
                  <c:v>7929</c:v>
                </c:pt>
                <c:pt idx="5">
                  <c:v>11757</c:v>
                </c:pt>
                <c:pt idx="6">
                  <c:v>13979</c:v>
                </c:pt>
                <c:pt idx="7">
                  <c:v>15371</c:v>
                </c:pt>
                <c:pt idx="8">
                  <c:v>15587</c:v>
                </c:pt>
                <c:pt idx="9">
                  <c:v>17041</c:v>
                </c:pt>
                <c:pt idx="10">
                  <c:v>22071</c:v>
                </c:pt>
                <c:pt idx="11">
                  <c:v>25990</c:v>
                </c:pt>
                <c:pt idx="12">
                  <c:v>30469</c:v>
                </c:pt>
                <c:pt idx="13">
                  <c:v>44931</c:v>
                </c:pt>
              </c:numCache>
            </c:numRef>
          </c:xVal>
          <c:yVal>
            <c:numRef>
              <c:f>'Funnel Chart KPI 7A'!$I$5:$I$18</c:f>
              <c:numCache>
                <c:formatCode>0.00</c:formatCode>
                <c:ptCount val="14"/>
                <c:pt idx="0">
                  <c:v>16.393442622950822</c:v>
                </c:pt>
                <c:pt idx="1">
                  <c:v>32.128514056224894</c:v>
                </c:pt>
                <c:pt idx="2">
                  <c:v>30.303030303030305</c:v>
                </c:pt>
                <c:pt idx="3">
                  <c:v>11.25121241513094</c:v>
                </c:pt>
                <c:pt idx="4">
                  <c:v>11.22461848909068</c:v>
                </c:pt>
                <c:pt idx="5">
                  <c:v>31.47061325167985</c:v>
                </c:pt>
                <c:pt idx="6">
                  <c:v>33.836468989198089</c:v>
                </c:pt>
                <c:pt idx="7">
                  <c:v>34.155227376227963</c:v>
                </c:pt>
                <c:pt idx="8">
                  <c:v>33.93853852569449</c:v>
                </c:pt>
                <c:pt idx="9">
                  <c:v>32.451147233143594</c:v>
                </c:pt>
                <c:pt idx="10">
                  <c:v>25.916360835485477</c:v>
                </c:pt>
                <c:pt idx="11">
                  <c:v>29.088110811850711</c:v>
                </c:pt>
                <c:pt idx="12">
                  <c:v>28.291049919590403</c:v>
                </c:pt>
                <c:pt idx="13">
                  <c:v>20.297789944581691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'Funnel Chart KPI 7A'!$J$4</c:f>
              <c:strCache>
                <c:ptCount val="1"/>
                <c:pt idx="0">
                  <c:v>Overall referral rate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'Funnel Chart KPI 7A'!$B$5:$B$18</c:f>
              <c:numCache>
                <c:formatCode>General</c:formatCode>
                <c:ptCount val="14"/>
                <c:pt idx="0">
                  <c:v>915</c:v>
                </c:pt>
                <c:pt idx="1">
                  <c:v>996</c:v>
                </c:pt>
                <c:pt idx="2">
                  <c:v>1122</c:v>
                </c:pt>
                <c:pt idx="3">
                  <c:v>5155</c:v>
                </c:pt>
                <c:pt idx="4">
                  <c:v>7929</c:v>
                </c:pt>
                <c:pt idx="5">
                  <c:v>11757</c:v>
                </c:pt>
                <c:pt idx="6">
                  <c:v>13979</c:v>
                </c:pt>
                <c:pt idx="7">
                  <c:v>15371</c:v>
                </c:pt>
                <c:pt idx="8">
                  <c:v>15587</c:v>
                </c:pt>
                <c:pt idx="9">
                  <c:v>17041</c:v>
                </c:pt>
                <c:pt idx="10">
                  <c:v>22071</c:v>
                </c:pt>
                <c:pt idx="11">
                  <c:v>25990</c:v>
                </c:pt>
                <c:pt idx="12">
                  <c:v>30469</c:v>
                </c:pt>
                <c:pt idx="13">
                  <c:v>44931</c:v>
                </c:pt>
              </c:numCache>
            </c:numRef>
          </c:xVal>
          <c:yVal>
            <c:numRef>
              <c:f>'Funnel Chart KPI 7A'!$J$5:$J$18</c:f>
              <c:numCache>
                <c:formatCode>0.00</c:formatCode>
                <c:ptCount val="14"/>
                <c:pt idx="0">
                  <c:v>27.096332619202766</c:v>
                </c:pt>
                <c:pt idx="1">
                  <c:v>27.096332619202766</c:v>
                </c:pt>
                <c:pt idx="2">
                  <c:v>27.096332619202766</c:v>
                </c:pt>
                <c:pt idx="3">
                  <c:v>27.096332619202766</c:v>
                </c:pt>
                <c:pt idx="4">
                  <c:v>27.096332619202766</c:v>
                </c:pt>
                <c:pt idx="5">
                  <c:v>27.096332619202766</c:v>
                </c:pt>
                <c:pt idx="6">
                  <c:v>27.096332619202766</c:v>
                </c:pt>
                <c:pt idx="7">
                  <c:v>27.096332619202766</c:v>
                </c:pt>
                <c:pt idx="8">
                  <c:v>27.096332619202766</c:v>
                </c:pt>
                <c:pt idx="9">
                  <c:v>27.096332619202766</c:v>
                </c:pt>
                <c:pt idx="10">
                  <c:v>27.096332619202766</c:v>
                </c:pt>
                <c:pt idx="11">
                  <c:v>27.096332619202766</c:v>
                </c:pt>
                <c:pt idx="12">
                  <c:v>27.096332619202766</c:v>
                </c:pt>
                <c:pt idx="13">
                  <c:v>27.096332619202766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'Funnel Chart KPI 7A'!$K$4</c:f>
              <c:strCache>
                <c:ptCount val="1"/>
                <c:pt idx="0">
                  <c:v>Lower control limit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'Funnel Chart KPI 7A'!$B$5:$B$18</c:f>
              <c:numCache>
                <c:formatCode>General</c:formatCode>
                <c:ptCount val="14"/>
                <c:pt idx="0">
                  <c:v>915</c:v>
                </c:pt>
                <c:pt idx="1">
                  <c:v>996</c:v>
                </c:pt>
                <c:pt idx="2">
                  <c:v>1122</c:v>
                </c:pt>
                <c:pt idx="3">
                  <c:v>5155</c:v>
                </c:pt>
                <c:pt idx="4">
                  <c:v>7929</c:v>
                </c:pt>
                <c:pt idx="5">
                  <c:v>11757</c:v>
                </c:pt>
                <c:pt idx="6">
                  <c:v>13979</c:v>
                </c:pt>
                <c:pt idx="7">
                  <c:v>15371</c:v>
                </c:pt>
                <c:pt idx="8">
                  <c:v>15587</c:v>
                </c:pt>
                <c:pt idx="9">
                  <c:v>17041</c:v>
                </c:pt>
                <c:pt idx="10">
                  <c:v>22071</c:v>
                </c:pt>
                <c:pt idx="11">
                  <c:v>25990</c:v>
                </c:pt>
                <c:pt idx="12">
                  <c:v>30469</c:v>
                </c:pt>
                <c:pt idx="13">
                  <c:v>44931</c:v>
                </c:pt>
              </c:numCache>
            </c:numRef>
          </c:xVal>
          <c:yVal>
            <c:numRef>
              <c:f>'Funnel Chart KPI 7A'!$K$5:$K$18</c:f>
              <c:numCache>
                <c:formatCode>0.00</c:formatCode>
                <c:ptCount val="14"/>
                <c:pt idx="0">
                  <c:v>10.993551662620705</c:v>
                </c:pt>
                <c:pt idx="1">
                  <c:v>11.66221650713552</c:v>
                </c:pt>
                <c:pt idx="2">
                  <c:v>12.554638540905591</c:v>
                </c:pt>
                <c:pt idx="3">
                  <c:v>20.312156753802956</c:v>
                </c:pt>
                <c:pt idx="4">
                  <c:v>21.626144984786247</c:v>
                </c:pt>
                <c:pt idx="5">
                  <c:v>22.604090315874913</c:v>
                </c:pt>
                <c:pt idx="6">
                  <c:v>22.976558737806908</c:v>
                </c:pt>
                <c:pt idx="7">
                  <c:v>23.167528548652871</c:v>
                </c:pt>
                <c:pt idx="8">
                  <c:v>23.194845614627724</c:v>
                </c:pt>
                <c:pt idx="9">
                  <c:v>23.365000606463571</c:v>
                </c:pt>
                <c:pt idx="10">
                  <c:v>23.817642083924749</c:v>
                </c:pt>
                <c:pt idx="11">
                  <c:v>24.074932147896767</c:v>
                </c:pt>
                <c:pt idx="12">
                  <c:v>24.305830658734163</c:v>
                </c:pt>
                <c:pt idx="13">
                  <c:v>24.798394179091844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'Funnel Chart KPI 7A'!$L$4</c:f>
              <c:strCache>
                <c:ptCount val="1"/>
                <c:pt idx="0">
                  <c:v>Upper control limit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'Funnel Chart KPI 7A'!$B$5:$B$18</c:f>
              <c:numCache>
                <c:formatCode>General</c:formatCode>
                <c:ptCount val="14"/>
                <c:pt idx="0">
                  <c:v>915</c:v>
                </c:pt>
                <c:pt idx="1">
                  <c:v>996</c:v>
                </c:pt>
                <c:pt idx="2">
                  <c:v>1122</c:v>
                </c:pt>
                <c:pt idx="3">
                  <c:v>5155</c:v>
                </c:pt>
                <c:pt idx="4">
                  <c:v>7929</c:v>
                </c:pt>
                <c:pt idx="5">
                  <c:v>11757</c:v>
                </c:pt>
                <c:pt idx="6">
                  <c:v>13979</c:v>
                </c:pt>
                <c:pt idx="7">
                  <c:v>15371</c:v>
                </c:pt>
                <c:pt idx="8">
                  <c:v>15587</c:v>
                </c:pt>
                <c:pt idx="9">
                  <c:v>17041</c:v>
                </c:pt>
                <c:pt idx="10">
                  <c:v>22071</c:v>
                </c:pt>
                <c:pt idx="11">
                  <c:v>25990</c:v>
                </c:pt>
                <c:pt idx="12">
                  <c:v>30469</c:v>
                </c:pt>
                <c:pt idx="13">
                  <c:v>44931</c:v>
                </c:pt>
              </c:numCache>
            </c:numRef>
          </c:xVal>
          <c:yVal>
            <c:numRef>
              <c:f>'Funnel Chart KPI 7A'!$L$5:$L$18</c:f>
              <c:numCache>
                <c:formatCode>0.00</c:formatCode>
                <c:ptCount val="14"/>
                <c:pt idx="0">
                  <c:v>43.199113575784828</c:v>
                </c:pt>
                <c:pt idx="1">
                  <c:v>42.530448731270013</c:v>
                </c:pt>
                <c:pt idx="2">
                  <c:v>41.638026697499939</c:v>
                </c:pt>
                <c:pt idx="3">
                  <c:v>33.880508484602579</c:v>
                </c:pt>
                <c:pt idx="4">
                  <c:v>32.566520253619281</c:v>
                </c:pt>
                <c:pt idx="5">
                  <c:v>31.588574922530622</c:v>
                </c:pt>
                <c:pt idx="6">
                  <c:v>31.216106500598624</c:v>
                </c:pt>
                <c:pt idx="7">
                  <c:v>31.02513668975266</c:v>
                </c:pt>
                <c:pt idx="8">
                  <c:v>30.997819623777811</c:v>
                </c:pt>
                <c:pt idx="9">
                  <c:v>30.82766463194196</c:v>
                </c:pt>
                <c:pt idx="10">
                  <c:v>30.375023154480782</c:v>
                </c:pt>
                <c:pt idx="11">
                  <c:v>30.117733090508764</c:v>
                </c:pt>
                <c:pt idx="12">
                  <c:v>29.886834579671373</c:v>
                </c:pt>
                <c:pt idx="13">
                  <c:v>29.394271059313688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896064"/>
        <c:axId val="133914624"/>
      </c:scatterChart>
      <c:valAx>
        <c:axId val="133896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Board by Size</a:t>
                </a:r>
              </a:p>
            </c:rich>
          </c:tx>
          <c:layout>
            <c:manualLayout>
              <c:xMode val="edge"/>
              <c:yMode val="edge"/>
              <c:x val="0.45181349329028064"/>
              <c:y val="0.94256767052205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914624"/>
        <c:crosses val="autoZero"/>
        <c:crossBetween val="midCat"/>
      </c:valAx>
      <c:valAx>
        <c:axId val="133914624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Photographic failure rates per 1,000 screenings</a:t>
                </a:r>
                <a:r>
                  <a:rPr lang="en-GB" baseline="0"/>
                  <a:t> </a:t>
                </a: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4.9390984392503352E-3"/>
              <c:y val="0.266025646896802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896064"/>
        <c:crosses val="autoZero"/>
        <c:crossBetween val="midCat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3175"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GB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Funnel plot showing Slit lamp failure rates (per 1,000 screenings) </a:t>
            </a: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5025913234654281"/>
          <c:y val="2.0270224137658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18883395389505E-2"/>
          <c:y val="0.16587253516387368"/>
          <c:w val="0.91088082901554401"/>
          <c:h val="0.6452702702702729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'Funnel Chart KPI 7B'!$I$4</c:f>
              <c:strCache>
                <c:ptCount val="1"/>
                <c:pt idx="0">
                  <c:v>Per 1,000 episodes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'Funnel Chart KPI 7B'!$B$5:$B$18</c:f>
              <c:numCache>
                <c:formatCode>General</c:formatCode>
                <c:ptCount val="14"/>
                <c:pt idx="0">
                  <c:v>46</c:v>
                </c:pt>
                <c:pt idx="1">
                  <c:v>69</c:v>
                </c:pt>
                <c:pt idx="2">
                  <c:v>107</c:v>
                </c:pt>
                <c:pt idx="3">
                  <c:v>127</c:v>
                </c:pt>
                <c:pt idx="4">
                  <c:v>246</c:v>
                </c:pt>
                <c:pt idx="5">
                  <c:v>1168</c:v>
                </c:pt>
                <c:pt idx="6">
                  <c:v>1491</c:v>
                </c:pt>
                <c:pt idx="7">
                  <c:v>1560</c:v>
                </c:pt>
                <c:pt idx="8">
                  <c:v>1640</c:v>
                </c:pt>
                <c:pt idx="9">
                  <c:v>1653</c:v>
                </c:pt>
                <c:pt idx="10">
                  <c:v>1799</c:v>
                </c:pt>
                <c:pt idx="11">
                  <c:v>2381</c:v>
                </c:pt>
                <c:pt idx="12">
                  <c:v>2559</c:v>
                </c:pt>
                <c:pt idx="13">
                  <c:v>3935</c:v>
                </c:pt>
              </c:numCache>
            </c:numRef>
          </c:xVal>
          <c:yVal>
            <c:numRef>
              <c:f>'Funnel Chart KPI 7B'!$I$5:$I$18</c:f>
              <c:numCache>
                <c:formatCode>0.00</c:formatCode>
                <c:ptCount val="14"/>
                <c:pt idx="0">
                  <c:v>0</c:v>
                </c:pt>
                <c:pt idx="1">
                  <c:v>14.492753623188406</c:v>
                </c:pt>
                <c:pt idx="2">
                  <c:v>9.3457943925233646</c:v>
                </c:pt>
                <c:pt idx="3">
                  <c:v>15.748031496062993</c:v>
                </c:pt>
                <c:pt idx="4">
                  <c:v>32.520325203252035</c:v>
                </c:pt>
                <c:pt idx="5">
                  <c:v>10.273972602739725</c:v>
                </c:pt>
                <c:pt idx="6">
                  <c:v>17.437961099932931</c:v>
                </c:pt>
                <c:pt idx="7">
                  <c:v>30.76923076923077</c:v>
                </c:pt>
                <c:pt idx="8">
                  <c:v>31.097560975609756</c:v>
                </c:pt>
                <c:pt idx="9">
                  <c:v>32.062915910465819</c:v>
                </c:pt>
                <c:pt idx="10">
                  <c:v>37.798777098387994</c:v>
                </c:pt>
                <c:pt idx="11">
                  <c:v>32.759344813103738</c:v>
                </c:pt>
                <c:pt idx="12">
                  <c:v>35.169988276670573</c:v>
                </c:pt>
                <c:pt idx="13">
                  <c:v>28.208386277001271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'Funnel Chart KPI 7B'!$J$4</c:f>
              <c:strCache>
                <c:ptCount val="1"/>
                <c:pt idx="0">
                  <c:v>Overall referral rate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'Funnel Chart KPI 7B'!$B$5:$B$18</c:f>
              <c:numCache>
                <c:formatCode>General</c:formatCode>
                <c:ptCount val="14"/>
                <c:pt idx="0">
                  <c:v>46</c:v>
                </c:pt>
                <c:pt idx="1">
                  <c:v>69</c:v>
                </c:pt>
                <c:pt idx="2">
                  <c:v>107</c:v>
                </c:pt>
                <c:pt idx="3">
                  <c:v>127</c:v>
                </c:pt>
                <c:pt idx="4">
                  <c:v>246</c:v>
                </c:pt>
                <c:pt idx="5">
                  <c:v>1168</c:v>
                </c:pt>
                <c:pt idx="6">
                  <c:v>1491</c:v>
                </c:pt>
                <c:pt idx="7">
                  <c:v>1560</c:v>
                </c:pt>
                <c:pt idx="8">
                  <c:v>1640</c:v>
                </c:pt>
                <c:pt idx="9">
                  <c:v>1653</c:v>
                </c:pt>
                <c:pt idx="10">
                  <c:v>1799</c:v>
                </c:pt>
                <c:pt idx="11">
                  <c:v>2381</c:v>
                </c:pt>
                <c:pt idx="12">
                  <c:v>2559</c:v>
                </c:pt>
                <c:pt idx="13">
                  <c:v>3935</c:v>
                </c:pt>
              </c:numCache>
            </c:numRef>
          </c:xVal>
          <c:yVal>
            <c:numRef>
              <c:f>'Funnel Chart KPI 7B'!$J$5:$J$18</c:f>
              <c:numCache>
                <c:formatCode>0.00</c:formatCode>
                <c:ptCount val="14"/>
                <c:pt idx="0">
                  <c:v>29.231670305095577</c:v>
                </c:pt>
                <c:pt idx="1">
                  <c:v>29.231670305095577</c:v>
                </c:pt>
                <c:pt idx="2">
                  <c:v>29.231670305095577</c:v>
                </c:pt>
                <c:pt idx="3">
                  <c:v>29.231670305095577</c:v>
                </c:pt>
                <c:pt idx="4">
                  <c:v>29.231670305095577</c:v>
                </c:pt>
                <c:pt idx="5">
                  <c:v>29.231670305095577</c:v>
                </c:pt>
                <c:pt idx="6">
                  <c:v>29.231670305095577</c:v>
                </c:pt>
                <c:pt idx="7">
                  <c:v>29.231670305095577</c:v>
                </c:pt>
                <c:pt idx="8">
                  <c:v>29.231670305095577</c:v>
                </c:pt>
                <c:pt idx="9">
                  <c:v>29.231670305095577</c:v>
                </c:pt>
                <c:pt idx="10">
                  <c:v>29.231670305095577</c:v>
                </c:pt>
                <c:pt idx="11">
                  <c:v>29.231670305095577</c:v>
                </c:pt>
                <c:pt idx="12">
                  <c:v>29.231670305095577</c:v>
                </c:pt>
                <c:pt idx="13">
                  <c:v>29.231670305095577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'Funnel Chart KPI 7B'!$K$4</c:f>
              <c:strCache>
                <c:ptCount val="1"/>
                <c:pt idx="0">
                  <c:v>Lower control limit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'Funnel Chart KPI 7B'!$B$5:$B$18</c:f>
              <c:numCache>
                <c:formatCode>General</c:formatCode>
                <c:ptCount val="14"/>
                <c:pt idx="0">
                  <c:v>46</c:v>
                </c:pt>
                <c:pt idx="1">
                  <c:v>69</c:v>
                </c:pt>
                <c:pt idx="2">
                  <c:v>107</c:v>
                </c:pt>
                <c:pt idx="3">
                  <c:v>127</c:v>
                </c:pt>
                <c:pt idx="4">
                  <c:v>246</c:v>
                </c:pt>
                <c:pt idx="5">
                  <c:v>1168</c:v>
                </c:pt>
                <c:pt idx="6">
                  <c:v>1491</c:v>
                </c:pt>
                <c:pt idx="7">
                  <c:v>1560</c:v>
                </c:pt>
                <c:pt idx="8">
                  <c:v>1640</c:v>
                </c:pt>
                <c:pt idx="9">
                  <c:v>1653</c:v>
                </c:pt>
                <c:pt idx="10">
                  <c:v>1799</c:v>
                </c:pt>
                <c:pt idx="11">
                  <c:v>2381</c:v>
                </c:pt>
                <c:pt idx="12">
                  <c:v>2559</c:v>
                </c:pt>
                <c:pt idx="13">
                  <c:v>3935</c:v>
                </c:pt>
              </c:numCache>
            </c:numRef>
          </c:xVal>
          <c:yVal>
            <c:numRef>
              <c:f>'Funnel Chart KPI 7B'!$K$5:$K$18</c:f>
              <c:numCache>
                <c:formatCode>0.00</c:formatCode>
                <c:ptCount val="14"/>
                <c:pt idx="0">
                  <c:v>-45.280455613008449</c:v>
                </c:pt>
                <c:pt idx="1">
                  <c:v>-31.60722574469256</c:v>
                </c:pt>
                <c:pt idx="2">
                  <c:v>-19.623888098999675</c:v>
                </c:pt>
                <c:pt idx="3">
                  <c:v>-15.612295203881201</c:v>
                </c:pt>
                <c:pt idx="4">
                  <c:v>-2.989277900662779</c:v>
                </c:pt>
                <c:pt idx="5">
                  <c:v>14.444521306076124</c:v>
                </c:pt>
                <c:pt idx="6">
                  <c:v>16.143858284803965</c:v>
                </c:pt>
                <c:pt idx="7">
                  <c:v>16.436573642941593</c:v>
                </c:pt>
                <c:pt idx="8">
                  <c:v>16.752550725104193</c:v>
                </c:pt>
                <c:pt idx="9">
                  <c:v>16.801718533977482</c:v>
                </c:pt>
                <c:pt idx="10">
                  <c:v>17.316773406802323</c:v>
                </c:pt>
                <c:pt idx="11">
                  <c:v>18.874856402798422</c:v>
                </c:pt>
                <c:pt idx="12">
                  <c:v>19.241549788540325</c:v>
                </c:pt>
                <c:pt idx="13">
                  <c:v>21.175409781566035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'Funnel Chart KPI 7B'!$L$4</c:f>
              <c:strCache>
                <c:ptCount val="1"/>
                <c:pt idx="0">
                  <c:v>Upper control limit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'Funnel Chart KPI 7B'!$B$5:$B$18</c:f>
              <c:numCache>
                <c:formatCode>General</c:formatCode>
                <c:ptCount val="14"/>
                <c:pt idx="0">
                  <c:v>46</c:v>
                </c:pt>
                <c:pt idx="1">
                  <c:v>69</c:v>
                </c:pt>
                <c:pt idx="2">
                  <c:v>107</c:v>
                </c:pt>
                <c:pt idx="3">
                  <c:v>127</c:v>
                </c:pt>
                <c:pt idx="4">
                  <c:v>246</c:v>
                </c:pt>
                <c:pt idx="5">
                  <c:v>1168</c:v>
                </c:pt>
                <c:pt idx="6">
                  <c:v>1491</c:v>
                </c:pt>
                <c:pt idx="7">
                  <c:v>1560</c:v>
                </c:pt>
                <c:pt idx="8">
                  <c:v>1640</c:v>
                </c:pt>
                <c:pt idx="9">
                  <c:v>1653</c:v>
                </c:pt>
                <c:pt idx="10">
                  <c:v>1799</c:v>
                </c:pt>
                <c:pt idx="11">
                  <c:v>2381</c:v>
                </c:pt>
                <c:pt idx="12">
                  <c:v>2559</c:v>
                </c:pt>
                <c:pt idx="13">
                  <c:v>3935</c:v>
                </c:pt>
              </c:numCache>
            </c:numRef>
          </c:xVal>
          <c:yVal>
            <c:numRef>
              <c:f>'Funnel Chart KPI 7B'!$L$5:$L$18</c:f>
              <c:numCache>
                <c:formatCode>0.00</c:formatCode>
                <c:ptCount val="14"/>
                <c:pt idx="0">
                  <c:v>103.7437962231996</c:v>
                </c:pt>
                <c:pt idx="1">
                  <c:v>90.070566354883709</c:v>
                </c:pt>
                <c:pt idx="2">
                  <c:v>78.087228709190825</c:v>
                </c:pt>
                <c:pt idx="3">
                  <c:v>74.075635814072356</c:v>
                </c:pt>
                <c:pt idx="4">
                  <c:v>61.452618510853931</c:v>
                </c:pt>
                <c:pt idx="5">
                  <c:v>44.018819304115027</c:v>
                </c:pt>
                <c:pt idx="6">
                  <c:v>42.319482325387185</c:v>
                </c:pt>
                <c:pt idx="7">
                  <c:v>42.026766967249557</c:v>
                </c:pt>
                <c:pt idx="8">
                  <c:v>41.71078988508696</c:v>
                </c:pt>
                <c:pt idx="9">
                  <c:v>41.661622076213668</c:v>
                </c:pt>
                <c:pt idx="10">
                  <c:v>41.146567203388827</c:v>
                </c:pt>
                <c:pt idx="11">
                  <c:v>39.588484207392732</c:v>
                </c:pt>
                <c:pt idx="12">
                  <c:v>39.221790821650821</c:v>
                </c:pt>
                <c:pt idx="13">
                  <c:v>37.287930828625107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322816"/>
        <c:axId val="134337280"/>
      </c:scatterChart>
      <c:valAx>
        <c:axId val="13432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Board by Size</a:t>
                </a:r>
              </a:p>
            </c:rich>
          </c:tx>
          <c:layout>
            <c:manualLayout>
              <c:xMode val="edge"/>
              <c:yMode val="edge"/>
              <c:x val="0.45181349329028087"/>
              <c:y val="0.94256767052205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37280"/>
        <c:crosses val="autoZero"/>
        <c:crossBetween val="midCat"/>
      </c:valAx>
      <c:valAx>
        <c:axId val="134337280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Slit lamp failure rates per 1,000 screenings</a:t>
                </a:r>
                <a:r>
                  <a:rPr lang="en-GB" baseline="0"/>
                  <a:t> </a:t>
                </a:r>
                <a:r>
                  <a:rPr lang="en-GB"/>
                  <a:t> </a:t>
                </a:r>
              </a:p>
            </c:rich>
          </c:tx>
          <c:layout>
            <c:manualLayout>
              <c:xMode val="edge"/>
              <c:yMode val="edge"/>
              <c:x val="4.9390984392503404E-3"/>
              <c:y val="0.266025646896802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22816"/>
        <c:crosses val="autoZero"/>
        <c:crossBetween val="midCat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3175"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GB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Funnel plot showing written report success rates (per 1,000 episodes) </a:t>
            </a:r>
            <a:r>
              <a:rPr lang="en-GB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c:rich>
      </c:tx>
      <c:layout>
        <c:manualLayout>
          <c:xMode val="edge"/>
          <c:yMode val="edge"/>
          <c:x val="0.15025913234654276"/>
          <c:y val="2.0270224137658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118883395389505E-2"/>
          <c:y val="0.16587253516387368"/>
          <c:w val="0.91088082901554401"/>
          <c:h val="0.64527027027027273"/>
        </c:manualLayout>
      </c:layout>
      <c:scatterChart>
        <c:scatterStyle val="lineMarker"/>
        <c:varyColors val="0"/>
        <c:ser>
          <c:idx val="0"/>
          <c:order val="0"/>
          <c:tx>
            <c:strRef>
              <c:f>'Funnel Chart KPI 9'!$I$4</c:f>
              <c:strCache>
                <c:ptCount val="1"/>
                <c:pt idx="0">
                  <c:v>Per 1,000 episodes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'Funnel Chart KPI 9'!$B$5:$B$18</c:f>
              <c:numCache>
                <c:formatCode>General</c:formatCode>
                <c:ptCount val="14"/>
                <c:pt idx="0">
                  <c:v>961</c:v>
                </c:pt>
                <c:pt idx="1">
                  <c:v>1065</c:v>
                </c:pt>
                <c:pt idx="2">
                  <c:v>1229</c:v>
                </c:pt>
                <c:pt idx="3">
                  <c:v>5401</c:v>
                </c:pt>
                <c:pt idx="4">
                  <c:v>8057</c:v>
                </c:pt>
                <c:pt idx="5">
                  <c:v>12971</c:v>
                </c:pt>
                <c:pt idx="6">
                  <c:v>15778</c:v>
                </c:pt>
                <c:pt idx="7">
                  <c:v>17024</c:v>
                </c:pt>
                <c:pt idx="8">
                  <c:v>17227</c:v>
                </c:pt>
                <c:pt idx="9">
                  <c:v>18559</c:v>
                </c:pt>
                <c:pt idx="10">
                  <c:v>23631</c:v>
                </c:pt>
                <c:pt idx="11">
                  <c:v>28373</c:v>
                </c:pt>
                <c:pt idx="12">
                  <c:v>33028</c:v>
                </c:pt>
                <c:pt idx="13">
                  <c:v>48870</c:v>
                </c:pt>
              </c:numCache>
            </c:numRef>
          </c:xVal>
          <c:yVal>
            <c:numRef>
              <c:f>'Funnel Chart KPI 9'!$I$5:$I$18</c:f>
              <c:numCache>
                <c:formatCode>0.00</c:formatCode>
                <c:ptCount val="14"/>
                <c:pt idx="0">
                  <c:v>959.09999999999991</c:v>
                </c:pt>
                <c:pt idx="1">
                  <c:v>966.5</c:v>
                </c:pt>
                <c:pt idx="2">
                  <c:v>973.1</c:v>
                </c:pt>
                <c:pt idx="3">
                  <c:v>970.40000000000009</c:v>
                </c:pt>
                <c:pt idx="4">
                  <c:v>993</c:v>
                </c:pt>
                <c:pt idx="5">
                  <c:v>918.6</c:v>
                </c:pt>
                <c:pt idx="6">
                  <c:v>850.6</c:v>
                </c:pt>
                <c:pt idx="7">
                  <c:v>946.2</c:v>
                </c:pt>
                <c:pt idx="8">
                  <c:v>980</c:v>
                </c:pt>
                <c:pt idx="9">
                  <c:v>971.5</c:v>
                </c:pt>
                <c:pt idx="10">
                  <c:v>975.30000000000007</c:v>
                </c:pt>
                <c:pt idx="11">
                  <c:v>962.7</c:v>
                </c:pt>
                <c:pt idx="12">
                  <c:v>977.5</c:v>
                </c:pt>
                <c:pt idx="13">
                  <c:v>786.2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'Funnel Chart KPI 9'!$J$4</c:f>
              <c:strCache>
                <c:ptCount val="1"/>
                <c:pt idx="0">
                  <c:v>Overall referral rate</c:v>
                </c:pt>
              </c:strCache>
            </c:strRef>
          </c:tx>
          <c:spPr>
            <a:ln w="3175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'Funnel Chart KPI 9'!$B$5:$B$18</c:f>
              <c:numCache>
                <c:formatCode>General</c:formatCode>
                <c:ptCount val="14"/>
                <c:pt idx="0">
                  <c:v>961</c:v>
                </c:pt>
                <c:pt idx="1">
                  <c:v>1065</c:v>
                </c:pt>
                <c:pt idx="2">
                  <c:v>1229</c:v>
                </c:pt>
                <c:pt idx="3">
                  <c:v>5401</c:v>
                </c:pt>
                <c:pt idx="4">
                  <c:v>8057</c:v>
                </c:pt>
                <c:pt idx="5">
                  <c:v>12971</c:v>
                </c:pt>
                <c:pt idx="6">
                  <c:v>15778</c:v>
                </c:pt>
                <c:pt idx="7">
                  <c:v>17024</c:v>
                </c:pt>
                <c:pt idx="8">
                  <c:v>17227</c:v>
                </c:pt>
                <c:pt idx="9">
                  <c:v>18559</c:v>
                </c:pt>
                <c:pt idx="10">
                  <c:v>23631</c:v>
                </c:pt>
                <c:pt idx="11">
                  <c:v>28373</c:v>
                </c:pt>
                <c:pt idx="12">
                  <c:v>33028</c:v>
                </c:pt>
                <c:pt idx="13">
                  <c:v>48870</c:v>
                </c:pt>
              </c:numCache>
            </c:numRef>
          </c:xVal>
          <c:yVal>
            <c:numRef>
              <c:f>'Funnel Chart KPI 9'!$J$5:$J$18</c:f>
              <c:numCache>
                <c:formatCode>0.00</c:formatCode>
                <c:ptCount val="14"/>
                <c:pt idx="0">
                  <c:v>921.6</c:v>
                </c:pt>
                <c:pt idx="1">
                  <c:v>921.6</c:v>
                </c:pt>
                <c:pt idx="2">
                  <c:v>921.6</c:v>
                </c:pt>
                <c:pt idx="3">
                  <c:v>921.6</c:v>
                </c:pt>
                <c:pt idx="4">
                  <c:v>921.6</c:v>
                </c:pt>
                <c:pt idx="5">
                  <c:v>921.6</c:v>
                </c:pt>
                <c:pt idx="6">
                  <c:v>921.6</c:v>
                </c:pt>
                <c:pt idx="7">
                  <c:v>921.6</c:v>
                </c:pt>
                <c:pt idx="8">
                  <c:v>921.6</c:v>
                </c:pt>
                <c:pt idx="9">
                  <c:v>921.6</c:v>
                </c:pt>
                <c:pt idx="10">
                  <c:v>921.6</c:v>
                </c:pt>
                <c:pt idx="11">
                  <c:v>921.6</c:v>
                </c:pt>
                <c:pt idx="12">
                  <c:v>921.6</c:v>
                </c:pt>
                <c:pt idx="13">
                  <c:v>921.6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'Funnel Chart KPI 9'!$K$4</c:f>
              <c:strCache>
                <c:ptCount val="1"/>
                <c:pt idx="0">
                  <c:v>Lower control limit</c:v>
                </c:pt>
              </c:strCache>
            </c:strRef>
          </c:tx>
          <c:spPr>
            <a:ln w="3175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'Funnel Chart KPI 9'!$B$5:$B$18</c:f>
              <c:numCache>
                <c:formatCode>General</c:formatCode>
                <c:ptCount val="14"/>
                <c:pt idx="0">
                  <c:v>961</c:v>
                </c:pt>
                <c:pt idx="1">
                  <c:v>1065</c:v>
                </c:pt>
                <c:pt idx="2">
                  <c:v>1229</c:v>
                </c:pt>
                <c:pt idx="3">
                  <c:v>5401</c:v>
                </c:pt>
                <c:pt idx="4">
                  <c:v>8057</c:v>
                </c:pt>
                <c:pt idx="5">
                  <c:v>12971</c:v>
                </c:pt>
                <c:pt idx="6">
                  <c:v>15778</c:v>
                </c:pt>
                <c:pt idx="7">
                  <c:v>17024</c:v>
                </c:pt>
                <c:pt idx="8">
                  <c:v>17227</c:v>
                </c:pt>
                <c:pt idx="9">
                  <c:v>18559</c:v>
                </c:pt>
                <c:pt idx="10">
                  <c:v>23631</c:v>
                </c:pt>
                <c:pt idx="11">
                  <c:v>28373</c:v>
                </c:pt>
                <c:pt idx="12">
                  <c:v>33028</c:v>
                </c:pt>
                <c:pt idx="13">
                  <c:v>48870</c:v>
                </c:pt>
              </c:numCache>
            </c:numRef>
          </c:xVal>
          <c:yVal>
            <c:numRef>
              <c:f>'Funnel Chart KPI 9'!$K$5:$K$18</c:f>
              <c:numCache>
                <c:formatCode>0.00</c:formatCode>
                <c:ptCount val="14"/>
                <c:pt idx="0">
                  <c:v>895.58709677419358</c:v>
                </c:pt>
                <c:pt idx="1">
                  <c:v>896.88983102639259</c:v>
                </c:pt>
                <c:pt idx="2">
                  <c:v>898.59752445487152</c:v>
                </c:pt>
                <c:pt idx="3">
                  <c:v>910.62730189586432</c:v>
                </c:pt>
                <c:pt idx="4">
                  <c:v>912.61612217265383</c:v>
                </c:pt>
                <c:pt idx="5">
                  <c:v>914.51950224476036</c:v>
                </c:pt>
                <c:pt idx="6">
                  <c:v>915.18015499113187</c:v>
                </c:pt>
                <c:pt idx="7">
                  <c:v>915.41955545799146</c:v>
                </c:pt>
                <c:pt idx="8">
                  <c:v>915.45607801756159</c:v>
                </c:pt>
                <c:pt idx="9">
                  <c:v>915.68066072018473</c:v>
                </c:pt>
                <c:pt idx="10">
                  <c:v>916.35422729540733</c:v>
                </c:pt>
                <c:pt idx="11">
                  <c:v>916.81262012188859</c:v>
                </c:pt>
                <c:pt idx="12">
                  <c:v>917.16279614999041</c:v>
                </c:pt>
                <c:pt idx="13">
                  <c:v>917.95221402198035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'Funnel Chart KPI 9'!$L$4</c:f>
              <c:strCache>
                <c:ptCount val="1"/>
                <c:pt idx="0">
                  <c:v>Upper control limit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none"/>
          </c:marker>
          <c:xVal>
            <c:numRef>
              <c:f>'Funnel Chart KPI 9'!$B$5:$B$18</c:f>
              <c:numCache>
                <c:formatCode>General</c:formatCode>
                <c:ptCount val="14"/>
                <c:pt idx="0">
                  <c:v>961</c:v>
                </c:pt>
                <c:pt idx="1">
                  <c:v>1065</c:v>
                </c:pt>
                <c:pt idx="2">
                  <c:v>1229</c:v>
                </c:pt>
                <c:pt idx="3">
                  <c:v>5401</c:v>
                </c:pt>
                <c:pt idx="4">
                  <c:v>8057</c:v>
                </c:pt>
                <c:pt idx="5">
                  <c:v>12971</c:v>
                </c:pt>
                <c:pt idx="6">
                  <c:v>15778</c:v>
                </c:pt>
                <c:pt idx="7">
                  <c:v>17024</c:v>
                </c:pt>
                <c:pt idx="8">
                  <c:v>17227</c:v>
                </c:pt>
                <c:pt idx="9">
                  <c:v>18559</c:v>
                </c:pt>
                <c:pt idx="10">
                  <c:v>23631</c:v>
                </c:pt>
                <c:pt idx="11">
                  <c:v>28373</c:v>
                </c:pt>
                <c:pt idx="12">
                  <c:v>33028</c:v>
                </c:pt>
                <c:pt idx="13">
                  <c:v>48870</c:v>
                </c:pt>
              </c:numCache>
            </c:numRef>
          </c:xVal>
          <c:yVal>
            <c:numRef>
              <c:f>'Funnel Chart KPI 9'!$L$5:$L$18</c:f>
              <c:numCache>
                <c:formatCode>0.00</c:formatCode>
                <c:ptCount val="14"/>
                <c:pt idx="0">
                  <c:v>947.61290322580635</c:v>
                </c:pt>
                <c:pt idx="1">
                  <c:v>946.31016897360735</c:v>
                </c:pt>
                <c:pt idx="2">
                  <c:v>944.60247554512841</c:v>
                </c:pt>
                <c:pt idx="3">
                  <c:v>932.57269810413572</c:v>
                </c:pt>
                <c:pt idx="4">
                  <c:v>930.5838778273461</c:v>
                </c:pt>
                <c:pt idx="5">
                  <c:v>928.68049775523968</c:v>
                </c:pt>
                <c:pt idx="6">
                  <c:v>928.01984500886806</c:v>
                </c:pt>
                <c:pt idx="7">
                  <c:v>927.78044454200847</c:v>
                </c:pt>
                <c:pt idx="8">
                  <c:v>927.74392198243834</c:v>
                </c:pt>
                <c:pt idx="9">
                  <c:v>927.5193392798152</c:v>
                </c:pt>
                <c:pt idx="10">
                  <c:v>926.84577270459272</c:v>
                </c:pt>
                <c:pt idx="11">
                  <c:v>926.38737987811135</c:v>
                </c:pt>
                <c:pt idx="12">
                  <c:v>926.03720385000952</c:v>
                </c:pt>
                <c:pt idx="13">
                  <c:v>925.24778597801958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456832"/>
        <c:axId val="134458752"/>
      </c:scatterChart>
      <c:valAx>
        <c:axId val="134456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Board by Size</a:t>
                </a:r>
              </a:p>
            </c:rich>
          </c:tx>
          <c:layout>
            <c:manualLayout>
              <c:xMode val="edge"/>
              <c:yMode val="edge"/>
              <c:x val="0.45181349329028064"/>
              <c:y val="0.94256767052205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458752"/>
        <c:crosses val="autoZero"/>
        <c:crossBetween val="midCat"/>
      </c:valAx>
      <c:valAx>
        <c:axId val="13445875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report success per 1,000 Eligible patients </a:t>
                </a:r>
              </a:p>
            </c:rich>
          </c:tx>
          <c:layout>
            <c:manualLayout>
              <c:xMode val="edge"/>
              <c:yMode val="edge"/>
              <c:x val="4.9390984392503352E-3"/>
              <c:y val="0.266025646896802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456832"/>
        <c:crosses val="autoZero"/>
        <c:crossBetween val="midCat"/>
      </c:valAx>
      <c:spPr>
        <a:noFill/>
        <a:ln w="25400">
          <a:solidFill>
            <a:schemeClr val="tx1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 w="3175" cmpd="sng"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25</xdr:row>
      <xdr:rowOff>9525</xdr:rowOff>
    </xdr:from>
    <xdr:to>
      <xdr:col>5</xdr:col>
      <xdr:colOff>714375</xdr:colOff>
      <xdr:row>47</xdr:row>
      <xdr:rowOff>95250</xdr:rowOff>
    </xdr:to>
    <xdr:graphicFrame macro="">
      <xdr:nvGraphicFramePr>
        <xdr:cNvPr id="230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904704</xdr:colOff>
      <xdr:row>25</xdr:row>
      <xdr:rowOff>0</xdr:rowOff>
    </xdr:from>
    <xdr:to>
      <xdr:col>13</xdr:col>
      <xdr:colOff>85554</xdr:colOff>
      <xdr:row>47</xdr:row>
      <xdr:rowOff>85725</xdr:rowOff>
    </xdr:to>
    <xdr:graphicFrame macro="">
      <xdr:nvGraphicFramePr>
        <xdr:cNvPr id="230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193828</xdr:colOff>
      <xdr:row>38</xdr:row>
      <xdr:rowOff>157829</xdr:rowOff>
    </xdr:from>
    <xdr:to>
      <xdr:col>9</xdr:col>
      <xdr:colOff>409575</xdr:colOff>
      <xdr:row>42</xdr:row>
      <xdr:rowOff>161925</xdr:rowOff>
    </xdr:to>
    <xdr:sp macro="" textlink="">
      <xdr:nvSpPr>
        <xdr:cNvPr id="7" name="TextBox 1"/>
        <xdr:cNvSpPr txBox="1"/>
      </xdr:nvSpPr>
      <xdr:spPr>
        <a:xfrm>
          <a:off x="8347228" y="8806529"/>
          <a:ext cx="1149197" cy="68989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GB" sz="2800"/>
            <a:t>76.3%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0.1121</cdr:x>
      <cdr:y>0.25874</cdr:y>
    </cdr:from>
    <cdr:to>
      <cdr:x>0.31044</cdr:x>
      <cdr:y>0.43928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6364" y="953758"/>
          <a:ext cx="1125956" cy="6655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GB" sz="2800"/>
            <a:t>23.7%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1493520</xdr:colOff>
      <xdr:row>21</xdr:row>
      <xdr:rowOff>91440</xdr:rowOff>
    </xdr:from>
    <xdr:to>
      <xdr:col>9</xdr:col>
      <xdr:colOff>118963</xdr:colOff>
      <xdr:row>58</xdr:row>
      <xdr:rowOff>43672</xdr:rowOff>
    </xdr:to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144780</xdr:colOff>
      <xdr:row>25</xdr:row>
      <xdr:rowOff>83820</xdr:rowOff>
    </xdr:from>
    <xdr:to>
      <xdr:col>13</xdr:col>
      <xdr:colOff>12283</xdr:colOff>
      <xdr:row>62</xdr:row>
      <xdr:rowOff>36052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68</xdr:row>
      <xdr:rowOff>0</xdr:rowOff>
    </xdr:from>
    <xdr:to>
      <xdr:col>12</xdr:col>
      <xdr:colOff>477103</xdr:colOff>
      <xdr:row>104</xdr:row>
      <xdr:rowOff>119872</xdr:rowOff>
    </xdr:to>
    <xdr:graphicFrame macro="">
      <xdr:nvGraphicFramePr>
        <xdr:cNvPr id="3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609600</xdr:colOff>
      <xdr:row>23</xdr:row>
      <xdr:rowOff>0</xdr:rowOff>
    </xdr:from>
    <xdr:to>
      <xdr:col>8</xdr:col>
      <xdr:colOff>1467703</xdr:colOff>
      <xdr:row>59</xdr:row>
      <xdr:rowOff>119872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22</xdr:row>
      <xdr:rowOff>144780</xdr:rowOff>
    </xdr:from>
    <xdr:to>
      <xdr:col>13</xdr:col>
      <xdr:colOff>461863</xdr:colOff>
      <xdr:row>59</xdr:row>
      <xdr:rowOff>97012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68580</xdr:colOff>
      <xdr:row>23</xdr:row>
      <xdr:rowOff>121920</xdr:rowOff>
    </xdr:from>
    <xdr:to>
      <xdr:col>12</xdr:col>
      <xdr:colOff>515203</xdr:colOff>
      <xdr:row>60</xdr:row>
      <xdr:rowOff>74152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21</xdr:row>
      <xdr:rowOff>0</xdr:rowOff>
    </xdr:from>
    <xdr:to>
      <xdr:col>12</xdr:col>
      <xdr:colOff>553303</xdr:colOff>
      <xdr:row>57</xdr:row>
      <xdr:rowOff>119872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21</xdr:row>
      <xdr:rowOff>0</xdr:rowOff>
    </xdr:from>
    <xdr:to>
      <xdr:col>15</xdr:col>
      <xdr:colOff>385663</xdr:colOff>
      <xdr:row>57</xdr:row>
      <xdr:rowOff>119872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mblac06\Desktop\2018%20stats\Funnel%20plots\2016%20Funnel%20Plots\Referrable%20DR%20Funnel%20Plot%20Data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able"/>
    </sheetNames>
    <sheetDataSet>
      <sheetData sheetId="0">
        <row r="4">
          <cell r="I4" t="str">
            <v>Referrals per 1,000 successful episodes</v>
          </cell>
          <cell r="J4" t="str">
            <v>Overall referral rate</v>
          </cell>
          <cell r="K4" t="str">
            <v>Lower control limit</v>
          </cell>
          <cell r="L4" t="str">
            <v>Upper control limit</v>
          </cell>
        </row>
        <row r="5">
          <cell r="B5">
            <v>1242</v>
          </cell>
          <cell r="I5">
            <v>66.022544283413851</v>
          </cell>
          <cell r="J5">
            <v>37.696054697243127</v>
          </cell>
          <cell r="K5">
            <v>21.483011514136304</v>
          </cell>
          <cell r="L5">
            <v>53.909097880349961</v>
          </cell>
        </row>
        <row r="6">
          <cell r="B6">
            <v>1298</v>
          </cell>
          <cell r="I6">
            <v>61.633281972265024</v>
          </cell>
          <cell r="J6">
            <v>37.696054697243127</v>
          </cell>
          <cell r="K6">
            <v>21.836609478921794</v>
          </cell>
          <cell r="L6">
            <v>53.555499915564461</v>
          </cell>
        </row>
        <row r="7">
          <cell r="B7">
            <v>1360</v>
          </cell>
          <cell r="I7">
            <v>33.088235294117645</v>
          </cell>
          <cell r="J7">
            <v>37.696054697243127</v>
          </cell>
          <cell r="K7">
            <v>22.20232827667995</v>
          </cell>
          <cell r="L7">
            <v>53.189781117806312</v>
          </cell>
        </row>
        <row r="8">
          <cell r="B8">
            <v>6213</v>
          </cell>
          <cell r="I8">
            <v>21.728633510381457</v>
          </cell>
          <cell r="J8">
            <v>37.696054697243127</v>
          </cell>
          <cell r="K8">
            <v>30.447112102230871</v>
          </cell>
          <cell r="L8">
            <v>44.944997292255387</v>
          </cell>
        </row>
        <row r="9">
          <cell r="B9">
            <v>10134</v>
          </cell>
          <cell r="I9">
            <v>27.333728044207618</v>
          </cell>
          <cell r="J9">
            <v>37.696054697243127</v>
          </cell>
          <cell r="K9">
            <v>32.020152709667705</v>
          </cell>
          <cell r="L9">
            <v>43.371956684818556</v>
          </cell>
        </row>
        <row r="10">
          <cell r="B10">
            <v>14182</v>
          </cell>
          <cell r="I10">
            <v>22.916372867014527</v>
          </cell>
          <cell r="J10">
            <v>37.696054697243127</v>
          </cell>
          <cell r="K10">
            <v>32.898094986128818</v>
          </cell>
          <cell r="L10">
            <v>42.494014408357444</v>
          </cell>
        </row>
        <row r="11">
          <cell r="B11">
            <v>16403</v>
          </cell>
          <cell r="I11">
            <v>34.444918612448944</v>
          </cell>
          <cell r="J11">
            <v>37.696054697243127</v>
          </cell>
          <cell r="K11">
            <v>33.234731413832748</v>
          </cell>
          <cell r="L11">
            <v>42.157377980653514</v>
          </cell>
        </row>
        <row r="12">
          <cell r="B12">
            <v>20150</v>
          </cell>
          <cell r="I12">
            <v>22.382133995037222</v>
          </cell>
          <cell r="J12">
            <v>37.696054697243127</v>
          </cell>
          <cell r="K12">
            <v>33.670851470910591</v>
          </cell>
          <cell r="L12">
            <v>41.721257923575671</v>
          </cell>
        </row>
        <row r="13">
          <cell r="B13">
            <v>21439</v>
          </cell>
          <cell r="I13">
            <v>51.914734829049863</v>
          </cell>
          <cell r="J13">
            <v>37.696054697243127</v>
          </cell>
          <cell r="K13">
            <v>33.793732940885533</v>
          </cell>
          <cell r="L13">
            <v>41.598376453600729</v>
          </cell>
        </row>
        <row r="14">
          <cell r="B14">
            <v>22020</v>
          </cell>
          <cell r="I14">
            <v>38.646684831970937</v>
          </cell>
          <cell r="J14">
            <v>37.696054697243127</v>
          </cell>
          <cell r="K14">
            <v>33.845558666482397</v>
          </cell>
          <cell r="L14">
            <v>41.546550728003865</v>
          </cell>
        </row>
        <row r="15">
          <cell r="B15">
            <v>28408</v>
          </cell>
          <cell r="I15">
            <v>56.216558715854688</v>
          </cell>
          <cell r="J15">
            <v>37.696054697243127</v>
          </cell>
          <cell r="K15">
            <v>34.30601325222684</v>
          </cell>
          <cell r="L15">
            <v>41.086096142259422</v>
          </cell>
        </row>
        <row r="16">
          <cell r="B16">
            <v>32655</v>
          </cell>
          <cell r="I16">
            <v>36.196600826825907</v>
          </cell>
          <cell r="J16">
            <v>37.696054697243127</v>
          </cell>
          <cell r="K16">
            <v>34.534137495209819</v>
          </cell>
          <cell r="L16">
            <v>40.857971899276443</v>
          </cell>
        </row>
        <row r="17">
          <cell r="B17">
            <v>38223</v>
          </cell>
          <cell r="I17">
            <v>24.252413468330587</v>
          </cell>
          <cell r="J17">
            <v>37.696054697243127</v>
          </cell>
          <cell r="K17">
            <v>34.773497953114351</v>
          </cell>
          <cell r="L17">
            <v>40.618611441371911</v>
          </cell>
        </row>
        <row r="18">
          <cell r="B18">
            <v>58901</v>
          </cell>
          <cell r="I18">
            <v>44.939814264613503</v>
          </cell>
          <cell r="J18">
            <v>37.696054697243127</v>
          </cell>
          <cell r="K18">
            <v>35.341742767464588</v>
          </cell>
          <cell r="L18">
            <v>40.050366627021674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tabSelected="1" zoomScale="80" zoomScaleNormal="80" workbookViewId="0">
      <selection activeCell="I24" sqref="I24"/>
    </sheetView>
  </sheetViews>
  <sheetFormatPr defaultRowHeight="12.5" x14ac:dyDescent="0.25"/>
  <cols>
    <col min="1" max="1" width="23.6328125" customWidth="1"/>
    <col min="2" max="4" width="13.54296875" style="22" customWidth="1"/>
    <col min="5" max="5" width="13.54296875" style="21" customWidth="1"/>
    <col min="6" max="8" width="13.54296875" style="22" customWidth="1"/>
    <col min="9" max="9" width="13.54296875" style="21" customWidth="1"/>
    <col min="10" max="10" width="13.54296875" style="22" customWidth="1"/>
  </cols>
  <sheetData>
    <row r="1" spans="1:10" s="61" customFormat="1" ht="14" x14ac:dyDescent="0.3">
      <c r="A1" s="61" t="s">
        <v>1201</v>
      </c>
      <c r="B1" s="62"/>
      <c r="C1" s="62"/>
      <c r="D1" s="62"/>
      <c r="E1" s="63"/>
      <c r="F1" s="62"/>
      <c r="G1" s="62"/>
      <c r="H1" s="62"/>
      <c r="I1" s="63"/>
      <c r="J1" s="62"/>
    </row>
    <row r="2" spans="1:10" ht="30" customHeight="1" x14ac:dyDescent="0.3">
      <c r="A2" s="65" t="s">
        <v>1202</v>
      </c>
      <c r="B2" s="64"/>
      <c r="C2" s="64"/>
      <c r="D2" s="64"/>
      <c r="E2" s="34"/>
      <c r="F2" s="34"/>
      <c r="G2" s="34"/>
      <c r="H2" s="34"/>
      <c r="I2" s="34"/>
      <c r="J2" s="34"/>
    </row>
    <row r="3" spans="1:10" ht="30" customHeight="1" thickBot="1" x14ac:dyDescent="0.35">
      <c r="A3" s="64"/>
      <c r="B3" s="64"/>
      <c r="C3" s="64"/>
      <c r="D3" s="64"/>
      <c r="E3" s="34"/>
      <c r="F3" s="34"/>
      <c r="G3" s="34"/>
      <c r="H3" s="34"/>
      <c r="I3" s="34"/>
      <c r="J3" s="34"/>
    </row>
    <row r="4" spans="1:10" ht="29.25" customHeight="1" x14ac:dyDescent="0.3">
      <c r="A4" s="22"/>
      <c r="C4" s="311" t="s">
        <v>86</v>
      </c>
      <c r="D4" s="312"/>
      <c r="E4" s="312"/>
      <c r="F4" s="312"/>
      <c r="G4" s="313"/>
      <c r="H4" s="34"/>
      <c r="I4" s="34"/>
      <c r="J4" s="34"/>
    </row>
    <row r="5" spans="1:10" ht="54.75" customHeight="1" x14ac:dyDescent="0.3">
      <c r="A5" s="22"/>
      <c r="C5" s="27" t="s">
        <v>1</v>
      </c>
      <c r="D5" s="28" t="s">
        <v>9</v>
      </c>
      <c r="E5" s="28" t="s">
        <v>14</v>
      </c>
      <c r="F5" s="28" t="s">
        <v>10</v>
      </c>
      <c r="G5" s="54" t="s">
        <v>11</v>
      </c>
      <c r="H5" s="34"/>
      <c r="I5" s="34"/>
      <c r="J5" s="34"/>
    </row>
    <row r="6" spans="1:10" ht="29.25" customHeight="1" thickBot="1" x14ac:dyDescent="0.35">
      <c r="A6" s="39"/>
      <c r="B6" s="40"/>
      <c r="C6" s="37">
        <f>'Data Sheet'!F20</f>
        <v>332438</v>
      </c>
      <c r="D6" s="38">
        <f>'Data Sheet'!F35</f>
        <v>25872</v>
      </c>
      <c r="E6" s="38">
        <f>'Data Sheet'!F50</f>
        <v>26962</v>
      </c>
      <c r="F6" s="38">
        <f>'Data Sheet'!F65</f>
        <v>3834</v>
      </c>
      <c r="G6" s="55">
        <f>'Data Sheet'!F80</f>
        <v>283438</v>
      </c>
      <c r="H6" s="34"/>
      <c r="I6" s="34"/>
      <c r="J6" s="34"/>
    </row>
    <row r="7" spans="1:10" ht="29.25" hidden="1" customHeight="1" x14ac:dyDescent="0.3">
      <c r="A7" s="41"/>
      <c r="B7" s="40"/>
      <c r="C7" s="29">
        <v>252534</v>
      </c>
      <c r="D7" s="30">
        <v>24796</v>
      </c>
      <c r="E7" s="30">
        <v>13385</v>
      </c>
      <c r="F7" s="30">
        <v>4229</v>
      </c>
      <c r="G7" s="31">
        <v>218582</v>
      </c>
      <c r="H7" s="34"/>
      <c r="I7" s="34"/>
      <c r="J7" s="34"/>
    </row>
    <row r="8" spans="1:10" ht="30.75" customHeight="1" thickBot="1" x14ac:dyDescent="0.3">
      <c r="B8" s="25"/>
      <c r="C8" s="25"/>
      <c r="D8" s="25"/>
      <c r="E8" s="26"/>
      <c r="F8" s="25"/>
      <c r="G8" s="25"/>
      <c r="H8" s="25"/>
      <c r="I8" s="26"/>
      <c r="J8" s="25"/>
    </row>
    <row r="9" spans="1:10" ht="87" customHeight="1" thickBot="1" x14ac:dyDescent="0.3">
      <c r="A9" s="32" t="s">
        <v>13</v>
      </c>
      <c r="B9" s="49" t="s">
        <v>1</v>
      </c>
      <c r="C9" s="49" t="s">
        <v>9</v>
      </c>
      <c r="D9" s="50" t="s">
        <v>47</v>
      </c>
      <c r="E9" s="51" t="s">
        <v>14</v>
      </c>
      <c r="F9" s="50" t="s">
        <v>48</v>
      </c>
      <c r="G9" s="49" t="s">
        <v>10</v>
      </c>
      <c r="H9" s="50" t="s">
        <v>49</v>
      </c>
      <c r="I9" s="52" t="s">
        <v>11</v>
      </c>
      <c r="J9" s="53" t="s">
        <v>50</v>
      </c>
    </row>
    <row r="10" spans="1:10" ht="13.5" thickBot="1" x14ac:dyDescent="0.35">
      <c r="A10" s="48" t="s">
        <v>15</v>
      </c>
      <c r="B10" s="148">
        <f>('Data Sheet'!F6)</f>
        <v>26588</v>
      </c>
      <c r="C10" s="147">
        <f>'Data Sheet'!F21</f>
        <v>1794</v>
      </c>
      <c r="D10" s="94">
        <f t="shared" ref="D10:D23" si="0">C10/B10</f>
        <v>6.7474048442906581E-2</v>
      </c>
      <c r="E10" s="147">
        <f>'Data Sheet'!F36</f>
        <v>2171</v>
      </c>
      <c r="F10" s="94">
        <f t="shared" ref="F10:F24" si="1">E10/B10</f>
        <v>8.1653377463517376E-2</v>
      </c>
      <c r="G10" s="147">
        <f>'Data Sheet'!F51</f>
        <v>11</v>
      </c>
      <c r="H10" s="94">
        <f t="shared" ref="H10:H24" si="2">G10/B10</f>
        <v>4.1372047540243721E-4</v>
      </c>
      <c r="I10" s="147">
        <f>'Data Sheet'!F81</f>
        <v>22634</v>
      </c>
      <c r="J10" s="95">
        <f t="shared" ref="J10:J24" si="3">I10/B10</f>
        <v>0.85128629456897853</v>
      </c>
    </row>
    <row r="11" spans="1:10" ht="13.5" thickBot="1" x14ac:dyDescent="0.35">
      <c r="A11" s="44" t="s">
        <v>2</v>
      </c>
      <c r="B11" s="148">
        <f>'Data Sheet'!F7</f>
        <v>8346</v>
      </c>
      <c r="C11" s="147">
        <f>'Data Sheet'!F22</f>
        <v>499</v>
      </c>
      <c r="D11" s="96">
        <f t="shared" si="0"/>
        <v>5.9789120536784091E-2</v>
      </c>
      <c r="E11" s="147">
        <f>'Data Sheet'!F37</f>
        <v>1563</v>
      </c>
      <c r="F11" s="96">
        <f t="shared" ref="F11:F16" si="4">E11/B11</f>
        <v>0.18727534148094896</v>
      </c>
      <c r="G11" s="147">
        <f>'Data Sheet'!F52</f>
        <v>40</v>
      </c>
      <c r="H11" s="96">
        <f t="shared" ref="H11:H23" si="5">G11/B11</f>
        <v>4.7927150730889051E-3</v>
      </c>
      <c r="I11" s="147">
        <f>'Data Sheet'!F82</f>
        <v>6324</v>
      </c>
      <c r="J11" s="97">
        <f t="shared" ref="J11:J23" si="6">I11/B11</f>
        <v>0.75772825305535585</v>
      </c>
    </row>
    <row r="12" spans="1:10" ht="14.25" customHeight="1" thickBot="1" x14ac:dyDescent="0.35">
      <c r="A12" s="44" t="s">
        <v>112</v>
      </c>
      <c r="B12" s="148">
        <f>('Data Sheet'!F8)</f>
        <v>10686</v>
      </c>
      <c r="C12" s="147">
        <f>'Data Sheet'!F23</f>
        <v>1159</v>
      </c>
      <c r="D12" s="96">
        <f t="shared" si="0"/>
        <v>0.10845966685382744</v>
      </c>
      <c r="E12" s="147">
        <f>'Data Sheet'!F38</f>
        <v>1107</v>
      </c>
      <c r="F12" s="96">
        <f t="shared" si="4"/>
        <v>0.10359348680516564</v>
      </c>
      <c r="G12" s="147">
        <f>'Data Sheet'!F53</f>
        <v>146</v>
      </c>
      <c r="H12" s="96">
        <f t="shared" si="5"/>
        <v>1.3662736290473517E-2</v>
      </c>
      <c r="I12" s="147">
        <f>'Data Sheet'!F83</f>
        <v>8566</v>
      </c>
      <c r="J12" s="97">
        <f t="shared" si="6"/>
        <v>0.80160958263148041</v>
      </c>
    </row>
    <row r="13" spans="1:10" ht="13.5" thickBot="1" x14ac:dyDescent="0.35">
      <c r="A13" s="45" t="s">
        <v>3</v>
      </c>
      <c r="B13" s="148">
        <f>'Data Sheet'!F9</f>
        <v>23350</v>
      </c>
      <c r="C13" s="147">
        <f>'Data Sheet'!F24</f>
        <v>1753</v>
      </c>
      <c r="D13" s="96">
        <f t="shared" si="0"/>
        <v>7.5074946466809428E-2</v>
      </c>
      <c r="E13" s="147">
        <f>'Data Sheet'!F39</f>
        <v>1313</v>
      </c>
      <c r="F13" s="96">
        <f t="shared" si="4"/>
        <v>5.6231263383297647E-2</v>
      </c>
      <c r="G13" s="147">
        <f>'Data Sheet'!F54</f>
        <v>136</v>
      </c>
      <c r="H13" s="96">
        <f t="shared" si="5"/>
        <v>5.8244111349036402E-3</v>
      </c>
      <c r="I13" s="147">
        <f>'Data Sheet'!F84</f>
        <v>20420</v>
      </c>
      <c r="J13" s="97">
        <f t="shared" si="6"/>
        <v>0.87451820128479663</v>
      </c>
    </row>
    <row r="14" spans="1:10" ht="13.5" thickBot="1" x14ac:dyDescent="0.35">
      <c r="A14" s="44" t="s">
        <v>111</v>
      </c>
      <c r="B14" s="148">
        <f>('Data Sheet'!F10)</f>
        <v>18480</v>
      </c>
      <c r="C14" s="147">
        <f>'Data Sheet'!F25</f>
        <v>1368</v>
      </c>
      <c r="D14" s="96">
        <f t="shared" si="0"/>
        <v>7.4025974025974023E-2</v>
      </c>
      <c r="E14" s="147">
        <f>'Data Sheet'!F40</f>
        <v>783</v>
      </c>
      <c r="F14" s="96">
        <f t="shared" si="4"/>
        <v>4.237012987012987E-2</v>
      </c>
      <c r="G14" s="147">
        <f>'Data Sheet'!F55</f>
        <v>473</v>
      </c>
      <c r="H14" s="96">
        <f t="shared" si="5"/>
        <v>2.5595238095238095E-2</v>
      </c>
      <c r="I14" s="147">
        <f>'Data Sheet'!F85</f>
        <v>16802</v>
      </c>
      <c r="J14" s="97">
        <f t="shared" si="6"/>
        <v>0.90919913419913423</v>
      </c>
    </row>
    <row r="15" spans="1:10" s="8" customFormat="1" ht="13.5" thickBot="1" x14ac:dyDescent="0.35">
      <c r="A15" s="44" t="s">
        <v>110</v>
      </c>
      <c r="B15" s="148">
        <f>'Data Sheet'!F11</f>
        <v>33118</v>
      </c>
      <c r="C15" s="147">
        <f>'Data Sheet'!F26</f>
        <v>1679</v>
      </c>
      <c r="D15" s="98">
        <f t="shared" si="0"/>
        <v>5.0697505888036717E-2</v>
      </c>
      <c r="E15" s="147">
        <f>'Data Sheet'!F41</f>
        <v>3526</v>
      </c>
      <c r="F15" s="96">
        <f t="shared" si="4"/>
        <v>0.10646778187088592</v>
      </c>
      <c r="G15" s="147">
        <f>'Data Sheet'!F56</f>
        <v>146</v>
      </c>
      <c r="H15" s="96">
        <f t="shared" si="5"/>
        <v>4.4084787728727584E-3</v>
      </c>
      <c r="I15" s="147">
        <f>'Data Sheet'!F86</f>
        <v>28059</v>
      </c>
      <c r="J15" s="97">
        <f t="shared" si="6"/>
        <v>0.84724319101395007</v>
      </c>
    </row>
    <row r="16" spans="1:10" ht="13.5" thickBot="1" x14ac:dyDescent="0.35">
      <c r="A16" s="44" t="s">
        <v>114</v>
      </c>
      <c r="B16" s="148">
        <f>('Data Sheet'!F12)</f>
        <v>70163</v>
      </c>
      <c r="C16" s="147">
        <f>'Data Sheet'!F27</f>
        <v>7158</v>
      </c>
      <c r="D16" s="96">
        <f t="shared" si="0"/>
        <v>0.10201958297108163</v>
      </c>
      <c r="E16" s="147">
        <f>'Data Sheet'!F42</f>
        <v>4161</v>
      </c>
      <c r="F16" s="96">
        <f t="shared" si="4"/>
        <v>5.9304761769023558E-2</v>
      </c>
      <c r="G16" s="147">
        <f>'Data Sheet'!F57</f>
        <v>1215</v>
      </c>
      <c r="H16" s="96">
        <f t="shared" si="5"/>
        <v>1.7316819406239754E-2</v>
      </c>
      <c r="I16" s="147">
        <f>'Data Sheet'!F87</f>
        <v>60059</v>
      </c>
      <c r="J16" s="97">
        <f t="shared" si="6"/>
        <v>0.8559924746661346</v>
      </c>
    </row>
    <row r="17" spans="1:10" ht="13.5" thickBot="1" x14ac:dyDescent="0.35">
      <c r="A17" s="44" t="s">
        <v>4</v>
      </c>
      <c r="B17" s="148">
        <f>'Data Sheet'!F13</f>
        <v>20048</v>
      </c>
      <c r="C17" s="147">
        <f>'Data Sheet'!F28</f>
        <v>1482</v>
      </c>
      <c r="D17" s="96">
        <f t="shared" si="0"/>
        <v>7.3922585794094178E-2</v>
      </c>
      <c r="E17" s="147">
        <f>'Data Sheet'!F43</f>
        <v>1586</v>
      </c>
      <c r="F17" s="96">
        <f>E17/B17</f>
        <v>7.9110135674381479E-2</v>
      </c>
      <c r="G17" s="147">
        <f>'Data Sheet'!F58</f>
        <v>473</v>
      </c>
      <c r="H17" s="96">
        <f t="shared" si="5"/>
        <v>2.3593375897845173E-2</v>
      </c>
      <c r="I17" s="147">
        <f>'Data Sheet'!F88</f>
        <v>17453</v>
      </c>
      <c r="J17" s="97">
        <f t="shared" si="6"/>
        <v>0.87056065442936947</v>
      </c>
    </row>
    <row r="18" spans="1:10" ht="13.5" thickBot="1" x14ac:dyDescent="0.35">
      <c r="A18" s="46" t="s">
        <v>5</v>
      </c>
      <c r="B18" s="148">
        <f>('Data Sheet'!F14)</f>
        <v>42279</v>
      </c>
      <c r="C18" s="147">
        <f>'Data Sheet'!F29</f>
        <v>4338</v>
      </c>
      <c r="D18" s="98">
        <f t="shared" si="0"/>
        <v>0.102604129709785</v>
      </c>
      <c r="E18" s="147">
        <f>'Data Sheet'!F44</f>
        <v>2427</v>
      </c>
      <c r="F18" s="98">
        <f t="shared" ref="F18:F23" si="7">E18/B18</f>
        <v>5.7404385155751081E-2</v>
      </c>
      <c r="G18" s="147">
        <f>'Data Sheet'!F59</f>
        <v>873</v>
      </c>
      <c r="H18" s="98">
        <f t="shared" si="5"/>
        <v>2.0648548924998227E-2</v>
      </c>
      <c r="I18" s="147">
        <f>'Data Sheet'!F89</f>
        <v>36387</v>
      </c>
      <c r="J18" s="99">
        <f t="shared" si="6"/>
        <v>0.8606400340594621</v>
      </c>
    </row>
    <row r="19" spans="1:10" ht="13.5" thickBot="1" x14ac:dyDescent="0.35">
      <c r="A19" s="44" t="s">
        <v>6</v>
      </c>
      <c r="B19" s="148">
        <f>'Data Sheet'!F15</f>
        <v>49224</v>
      </c>
      <c r="C19" s="147">
        <f>'Data Sheet'!F30</f>
        <v>2644</v>
      </c>
      <c r="D19" s="96">
        <f t="shared" si="0"/>
        <v>5.371363562489842E-2</v>
      </c>
      <c r="E19" s="147">
        <f>'Data Sheet'!F45</f>
        <v>5901</v>
      </c>
      <c r="F19" s="96">
        <f t="shared" si="7"/>
        <v>0.11988054607508532</v>
      </c>
      <c r="G19" s="147">
        <f>'Data Sheet'!F60</f>
        <v>220</v>
      </c>
      <c r="H19" s="96">
        <f t="shared" si="5"/>
        <v>4.4693645376239237E-3</v>
      </c>
      <c r="I19" s="147">
        <f>'Data Sheet'!F90</f>
        <v>40899</v>
      </c>
      <c r="J19" s="97">
        <f t="shared" si="6"/>
        <v>0.83087518283764017</v>
      </c>
    </row>
    <row r="20" spans="1:10" ht="13.5" thickBot="1" x14ac:dyDescent="0.35">
      <c r="A20" s="44" t="s">
        <v>7</v>
      </c>
      <c r="B20" s="148">
        <f>('Data Sheet'!F16)</f>
        <v>1324</v>
      </c>
      <c r="C20" s="147">
        <f>'Data Sheet'!F31</f>
        <v>97</v>
      </c>
      <c r="D20" s="96">
        <f t="shared" si="0"/>
        <v>7.3262839879154079E-2</v>
      </c>
      <c r="E20" s="147">
        <f>'Data Sheet'!F46</f>
        <v>129</v>
      </c>
      <c r="F20" s="96">
        <f t="shared" si="7"/>
        <v>9.7432024169184284E-2</v>
      </c>
      <c r="G20" s="147">
        <f>'Data Sheet'!F61</f>
        <v>19</v>
      </c>
      <c r="H20" s="96">
        <f t="shared" si="5"/>
        <v>1.4350453172205438E-2</v>
      </c>
      <c r="I20" s="147">
        <f>'Data Sheet'!F91</f>
        <v>1117</v>
      </c>
      <c r="J20" s="97">
        <f t="shared" si="6"/>
        <v>0.84365558912386707</v>
      </c>
    </row>
    <row r="21" spans="1:10" ht="13.5" thickBot="1" x14ac:dyDescent="0.35">
      <c r="A21" s="44" t="s">
        <v>113</v>
      </c>
      <c r="B21" s="148">
        <f>'Data Sheet'!F17</f>
        <v>1262</v>
      </c>
      <c r="C21" s="147">
        <f>'Data Sheet'!F32</f>
        <v>126</v>
      </c>
      <c r="D21" s="96">
        <f t="shared" si="0"/>
        <v>9.9841521394611721E-2</v>
      </c>
      <c r="E21" s="147">
        <f>'Data Sheet'!F47</f>
        <v>98</v>
      </c>
      <c r="F21" s="96">
        <f t="shared" si="7"/>
        <v>7.7654516640253565E-2</v>
      </c>
      <c r="G21" s="147">
        <f>'Data Sheet'!F62</f>
        <v>38</v>
      </c>
      <c r="H21" s="96">
        <f t="shared" si="5"/>
        <v>3.0110935023771792E-2</v>
      </c>
      <c r="I21" s="147">
        <f>'Data Sheet'!F92</f>
        <v>1076</v>
      </c>
      <c r="J21" s="97">
        <f t="shared" si="6"/>
        <v>0.85261489698890647</v>
      </c>
    </row>
    <row r="22" spans="1:10" ht="13.5" thickBot="1" x14ac:dyDescent="0.35">
      <c r="A22" s="44" t="s">
        <v>8</v>
      </c>
      <c r="B22" s="148">
        <f>('Data Sheet'!F18)</f>
        <v>25924</v>
      </c>
      <c r="C22" s="147">
        <f>'Data Sheet'!F33</f>
        <v>1649</v>
      </c>
      <c r="D22" s="96">
        <f t="shared" si="0"/>
        <v>6.3609010955099521E-2</v>
      </c>
      <c r="E22" s="147">
        <f>'Data Sheet'!F48</f>
        <v>2080</v>
      </c>
      <c r="F22" s="96">
        <f t="shared" si="7"/>
        <v>8.023453170806974E-2</v>
      </c>
      <c r="G22" s="147">
        <f>'Data Sheet'!F63</f>
        <v>31</v>
      </c>
      <c r="H22" s="96">
        <f t="shared" si="5"/>
        <v>1.1958031168029625E-3</v>
      </c>
      <c r="I22" s="147">
        <f>'Data Sheet'!F93</f>
        <v>22226</v>
      </c>
      <c r="J22" s="97">
        <f t="shared" si="6"/>
        <v>0.85735226045363366</v>
      </c>
    </row>
    <row r="23" spans="1:10" ht="13.5" thickBot="1" x14ac:dyDescent="0.35">
      <c r="A23" s="47" t="s">
        <v>16</v>
      </c>
      <c r="B23" s="148">
        <f>'Data Sheet'!F19</f>
        <v>1646</v>
      </c>
      <c r="C23" s="147">
        <f>'Data Sheet'!F34</f>
        <v>126</v>
      </c>
      <c r="D23" s="100">
        <f t="shared" si="0"/>
        <v>7.6549210206561358E-2</v>
      </c>
      <c r="E23" s="147">
        <f>'Data Sheet'!F49</f>
        <v>117</v>
      </c>
      <c r="F23" s="100">
        <f t="shared" si="7"/>
        <v>7.1081409477521257E-2</v>
      </c>
      <c r="G23" s="147">
        <f>'Data Sheet'!F64</f>
        <v>13</v>
      </c>
      <c r="H23" s="100">
        <f t="shared" si="5"/>
        <v>7.8979343863912511E-3</v>
      </c>
      <c r="I23" s="147">
        <f>'Data Sheet'!F94</f>
        <v>1416</v>
      </c>
      <c r="J23" s="101">
        <f t="shared" si="6"/>
        <v>0.86026731470230866</v>
      </c>
    </row>
    <row r="24" spans="1:10" s="59" customFormat="1" ht="13.5" thickBot="1" x14ac:dyDescent="0.35">
      <c r="A24" s="57" t="s">
        <v>54</v>
      </c>
      <c r="B24" s="222">
        <f>('Data Sheet'!F20)</f>
        <v>332438</v>
      </c>
      <c r="C24" s="223">
        <f>'Data Sheet'!F35</f>
        <v>25872</v>
      </c>
      <c r="D24" s="102">
        <f t="shared" ref="D24" si="8">C24/B24</f>
        <v>7.7825038052208237E-2</v>
      </c>
      <c r="E24" s="223">
        <f>'Data Sheet'!F50</f>
        <v>26962</v>
      </c>
      <c r="F24" s="102">
        <f t="shared" si="1"/>
        <v>8.1103844927475202E-2</v>
      </c>
      <c r="G24" s="223">
        <f>'Data Sheet'!F65</f>
        <v>3834</v>
      </c>
      <c r="H24" s="102">
        <f t="shared" si="2"/>
        <v>1.1532977577773901E-2</v>
      </c>
      <c r="I24" s="223">
        <f>'Data Sheet'!F95</f>
        <v>283438</v>
      </c>
      <c r="J24" s="102">
        <f t="shared" si="3"/>
        <v>0.8526040945980905</v>
      </c>
    </row>
    <row r="25" spans="1:10" x14ac:dyDescent="0.25">
      <c r="D25" s="33"/>
      <c r="E25" s="33"/>
      <c r="F25" s="33"/>
      <c r="G25" s="33"/>
      <c r="H25" s="33"/>
      <c r="I25" s="56"/>
    </row>
    <row r="29" spans="1:10" ht="12.75" hidden="1" customHeight="1" x14ac:dyDescent="0.25"/>
    <row r="30" spans="1:10" x14ac:dyDescent="0.25">
      <c r="G30" s="71"/>
    </row>
    <row r="31" spans="1:10" x14ac:dyDescent="0.25">
      <c r="G31" s="71"/>
    </row>
    <row r="35" spans="10:10" x14ac:dyDescent="0.25">
      <c r="J35" s="21"/>
    </row>
    <row r="59" spans="1:6" x14ac:dyDescent="0.25">
      <c r="A59" s="71"/>
      <c r="B59" s="71" t="s">
        <v>1205</v>
      </c>
      <c r="C59" s="71" t="s">
        <v>1206</v>
      </c>
      <c r="D59" s="71" t="s">
        <v>1207</v>
      </c>
      <c r="E59" s="71" t="s">
        <v>1208</v>
      </c>
      <c r="F59" s="71"/>
    </row>
    <row r="60" spans="1:6" ht="21" x14ac:dyDescent="0.25">
      <c r="A60" s="72" t="s">
        <v>1203</v>
      </c>
      <c r="B60" s="73">
        <f>(I24)</f>
        <v>283438</v>
      </c>
      <c r="C60" s="73">
        <f>(C24)</f>
        <v>25872</v>
      </c>
      <c r="D60" s="73">
        <f>(E24)</f>
        <v>26962</v>
      </c>
      <c r="E60" s="73">
        <f>(G24)</f>
        <v>3834</v>
      </c>
      <c r="F60" s="71"/>
    </row>
    <row r="61" spans="1:6" x14ac:dyDescent="0.25">
      <c r="A61" s="75"/>
      <c r="B61" s="76"/>
      <c r="C61" s="76"/>
      <c r="D61" s="76"/>
      <c r="E61" s="77"/>
      <c r="F61" s="76"/>
    </row>
    <row r="62" spans="1:6" x14ac:dyDescent="0.25">
      <c r="A62" s="71"/>
      <c r="B62" s="71" t="s">
        <v>1209</v>
      </c>
      <c r="C62" s="71" t="s">
        <v>1210</v>
      </c>
      <c r="D62" s="71"/>
      <c r="E62" s="77"/>
      <c r="F62" s="76"/>
    </row>
    <row r="63" spans="1:6" x14ac:dyDescent="0.25">
      <c r="A63" s="71" t="s">
        <v>1204</v>
      </c>
      <c r="B63" s="74">
        <f>'Screening uptake KPIs 1-7'!L18</f>
        <v>216233</v>
      </c>
      <c r="C63" s="74">
        <f>(I24-'Screening uptake KPIs 1-7'!L18)</f>
        <v>67205</v>
      </c>
      <c r="D63" s="71"/>
      <c r="E63" s="77"/>
      <c r="F63" s="76"/>
    </row>
  </sheetData>
  <sortState ref="A11:J23">
    <sortCondition ref="A11:A23"/>
  </sortState>
  <mergeCells count="1">
    <mergeCell ref="C4:G4"/>
  </mergeCells>
  <phoneticPr fontId="4" type="noConversion"/>
  <printOptions horizontalCentered="1"/>
  <pageMargins left="0.55118110236220474" right="0.39370078740157483" top="0.39370078740157483" bottom="0.82677165354330717" header="0" footer="0.47244094488188981"/>
  <pageSetup paperSize="9" scale="64" orientation="landscape" r:id="rId1"/>
  <headerFooter alignWithMargins="0">
    <oddHeader xml:space="preserve">&amp;C
</oddHeader>
    <oddFooter>&amp;R&amp;A</oddFooter>
  </headerFooter>
  <ignoredErrors>
    <ignoredError sqref="D24 F24 H24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Q25" sqref="Q25"/>
    </sheetView>
  </sheetViews>
  <sheetFormatPr defaultRowHeight="12.5" x14ac:dyDescent="0.25"/>
  <cols>
    <col min="1" max="1" width="20.90625" customWidth="1"/>
    <col min="2" max="2" width="25.08984375" customWidth="1"/>
    <col min="3" max="3" width="17.36328125" customWidth="1"/>
    <col min="4" max="4" width="10.90625" customWidth="1"/>
    <col min="9" max="9" width="16.54296875" customWidth="1"/>
  </cols>
  <sheetData>
    <row r="1" spans="1:13" x14ac:dyDescent="0.25">
      <c r="A1" s="230" t="s">
        <v>1175</v>
      </c>
      <c r="B1" s="231"/>
      <c r="C1" s="231"/>
      <c r="D1" s="231"/>
      <c r="E1" s="231"/>
      <c r="F1" s="231"/>
      <c r="G1" s="231"/>
      <c r="H1" s="231"/>
      <c r="I1" s="231"/>
      <c r="J1" s="231"/>
      <c r="K1" s="13"/>
      <c r="L1" s="13"/>
      <c r="M1" s="13"/>
    </row>
    <row r="2" spans="1:13" ht="18" x14ac:dyDescent="0.4">
      <c r="A2" s="232" t="s">
        <v>1178</v>
      </c>
      <c r="B2" s="233"/>
      <c r="C2" s="233"/>
      <c r="D2" s="233"/>
      <c r="E2" s="233"/>
      <c r="F2" s="233"/>
      <c r="G2" s="233"/>
      <c r="H2" s="233"/>
      <c r="I2" s="233"/>
      <c r="J2" s="233"/>
      <c r="K2" s="13"/>
      <c r="L2" s="13"/>
      <c r="M2" s="13"/>
    </row>
    <row r="3" spans="1:13" x14ac:dyDescent="0.25">
      <c r="A3" s="13"/>
      <c r="B3" s="234"/>
      <c r="C3" s="234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39.5" thickBot="1" x14ac:dyDescent="0.3">
      <c r="A4" s="235" t="s">
        <v>1159</v>
      </c>
      <c r="B4" s="236" t="s">
        <v>1192</v>
      </c>
      <c r="C4" s="235" t="s">
        <v>1193</v>
      </c>
      <c r="D4" s="235" t="s">
        <v>1160</v>
      </c>
      <c r="E4" s="235" t="s">
        <v>1161</v>
      </c>
      <c r="F4" s="235" t="s">
        <v>1162</v>
      </c>
      <c r="G4" s="235" t="s">
        <v>1163</v>
      </c>
      <c r="H4" s="235" t="s">
        <v>1164</v>
      </c>
      <c r="I4" s="237" t="s">
        <v>1189</v>
      </c>
      <c r="J4" s="237" t="s">
        <v>1165</v>
      </c>
      <c r="K4" s="237" t="s">
        <v>1166</v>
      </c>
      <c r="L4" s="237" t="s">
        <v>1164</v>
      </c>
      <c r="M4" s="235"/>
    </row>
    <row r="5" spans="1:13" ht="13.5" thickBot="1" x14ac:dyDescent="0.35">
      <c r="A5" s="48" t="s">
        <v>113</v>
      </c>
      <c r="B5" s="238">
        <v>915</v>
      </c>
      <c r="C5" s="239">
        <v>15</v>
      </c>
      <c r="D5" s="240">
        <f t="shared" ref="D5:D19" si="0">(C5/B5)</f>
        <v>1.6393442622950821E-2</v>
      </c>
      <c r="E5" s="240">
        <f>(D19)</f>
        <v>2.7096332619202766E-2</v>
      </c>
      <c r="F5" s="241">
        <f t="shared" ref="F5:F18" si="1">SQRT((E5*(1-E5))/B5)</f>
        <v>5.3675936521940205E-3</v>
      </c>
      <c r="G5" s="242">
        <f t="shared" ref="G5:G18" si="2">E5-(3*F5)</f>
        <v>1.0993551662620706E-2</v>
      </c>
      <c r="H5" s="242">
        <f t="shared" ref="H5:H18" si="3">E5+(3*F5)</f>
        <v>4.3199113575784827E-2</v>
      </c>
      <c r="I5" s="243">
        <f t="shared" ref="I5:I18" si="4">D5*1000</f>
        <v>16.393442622950822</v>
      </c>
      <c r="J5" s="243">
        <f t="shared" ref="J5:J18" si="5">E5*1000</f>
        <v>27.096332619202766</v>
      </c>
      <c r="K5" s="243">
        <f t="shared" ref="K5:K18" si="6">G5*1000</f>
        <v>10.993551662620705</v>
      </c>
      <c r="L5" s="244">
        <f t="shared" ref="L5:L18" si="7">H5*1000</f>
        <v>43.199113575784828</v>
      </c>
      <c r="M5" s="235"/>
    </row>
    <row r="6" spans="1:13" ht="13.5" thickBot="1" x14ac:dyDescent="0.35">
      <c r="A6" s="44" t="s">
        <v>7</v>
      </c>
      <c r="B6" s="245">
        <v>996</v>
      </c>
      <c r="C6" s="246">
        <v>32</v>
      </c>
      <c r="D6" s="247">
        <f t="shared" si="0"/>
        <v>3.2128514056224897E-2</v>
      </c>
      <c r="E6" s="240">
        <f t="shared" ref="E6:E18" si="8">$E$5</f>
        <v>2.7096332619202766E-2</v>
      </c>
      <c r="F6" s="248">
        <f t="shared" si="1"/>
        <v>5.1447053706890821E-3</v>
      </c>
      <c r="G6" s="249">
        <f t="shared" si="2"/>
        <v>1.1662216507135521E-2</v>
      </c>
      <c r="H6" s="249">
        <f t="shared" si="3"/>
        <v>4.2530448731270015E-2</v>
      </c>
      <c r="I6" s="250">
        <f t="shared" si="4"/>
        <v>32.128514056224894</v>
      </c>
      <c r="J6" s="250">
        <f t="shared" si="5"/>
        <v>27.096332619202766</v>
      </c>
      <c r="K6" s="250">
        <f t="shared" si="6"/>
        <v>11.66221650713552</v>
      </c>
      <c r="L6" s="251">
        <f t="shared" si="7"/>
        <v>42.530448731270013</v>
      </c>
      <c r="M6" s="13"/>
    </row>
    <row r="7" spans="1:13" ht="13.5" thickBot="1" x14ac:dyDescent="0.35">
      <c r="A7" s="44" t="s">
        <v>16</v>
      </c>
      <c r="B7" s="245">
        <v>1122</v>
      </c>
      <c r="C7" s="246">
        <v>34</v>
      </c>
      <c r="D7" s="247">
        <f t="shared" si="0"/>
        <v>3.0303030303030304E-2</v>
      </c>
      <c r="E7" s="240">
        <f t="shared" si="8"/>
        <v>2.7096332619202766E-2</v>
      </c>
      <c r="F7" s="248">
        <f t="shared" si="1"/>
        <v>4.8472313594323914E-3</v>
      </c>
      <c r="G7" s="249">
        <f t="shared" si="2"/>
        <v>1.2554638540905591E-2</v>
      </c>
      <c r="H7" s="249">
        <f t="shared" si="3"/>
        <v>4.1638026697499941E-2</v>
      </c>
      <c r="I7" s="250">
        <f t="shared" si="4"/>
        <v>30.303030303030305</v>
      </c>
      <c r="J7" s="250">
        <f t="shared" si="5"/>
        <v>27.096332619202766</v>
      </c>
      <c r="K7" s="250">
        <f t="shared" si="6"/>
        <v>12.554638540905591</v>
      </c>
      <c r="L7" s="251">
        <f t="shared" si="7"/>
        <v>41.638026697499939</v>
      </c>
      <c r="M7" s="13"/>
    </row>
    <row r="8" spans="1:13" ht="13.5" thickBot="1" x14ac:dyDescent="0.35">
      <c r="A8" s="44" t="s">
        <v>2</v>
      </c>
      <c r="B8" s="245">
        <v>5155</v>
      </c>
      <c r="C8" s="246">
        <v>58</v>
      </c>
      <c r="D8" s="247">
        <f t="shared" si="0"/>
        <v>1.125121241513094E-2</v>
      </c>
      <c r="E8" s="240">
        <f t="shared" si="8"/>
        <v>2.7096332619202766E-2</v>
      </c>
      <c r="F8" s="248">
        <f t="shared" si="1"/>
        <v>2.26139195513327E-3</v>
      </c>
      <c r="G8" s="249">
        <f t="shared" si="2"/>
        <v>2.0312156753802955E-2</v>
      </c>
      <c r="H8" s="249">
        <f t="shared" si="3"/>
        <v>3.3880508484602577E-2</v>
      </c>
      <c r="I8" s="250">
        <f t="shared" si="4"/>
        <v>11.25121241513094</v>
      </c>
      <c r="J8" s="250">
        <f t="shared" si="5"/>
        <v>27.096332619202766</v>
      </c>
      <c r="K8" s="250">
        <f t="shared" si="6"/>
        <v>20.312156753802956</v>
      </c>
      <c r="L8" s="251">
        <f t="shared" si="7"/>
        <v>33.880508484602579</v>
      </c>
      <c r="M8" s="13"/>
    </row>
    <row r="9" spans="1:13" ht="13.5" thickBot="1" x14ac:dyDescent="0.35">
      <c r="A9" s="44" t="s">
        <v>112</v>
      </c>
      <c r="B9" s="245">
        <v>7929</v>
      </c>
      <c r="C9" s="246">
        <v>89</v>
      </c>
      <c r="D9" s="247">
        <f t="shared" si="0"/>
        <v>1.122461848909068E-2</v>
      </c>
      <c r="E9" s="240">
        <f t="shared" si="8"/>
        <v>2.7096332619202766E-2</v>
      </c>
      <c r="F9" s="248">
        <f t="shared" si="1"/>
        <v>1.8233958781388392E-3</v>
      </c>
      <c r="G9" s="249">
        <f t="shared" si="2"/>
        <v>2.1626144984786249E-2</v>
      </c>
      <c r="H9" s="249">
        <f t="shared" si="3"/>
        <v>3.256652025361928E-2</v>
      </c>
      <c r="I9" s="250">
        <f t="shared" si="4"/>
        <v>11.22461848909068</v>
      </c>
      <c r="J9" s="250">
        <f t="shared" si="5"/>
        <v>27.096332619202766</v>
      </c>
      <c r="K9" s="250">
        <f t="shared" si="6"/>
        <v>21.626144984786247</v>
      </c>
      <c r="L9" s="251">
        <f t="shared" si="7"/>
        <v>32.566520253619281</v>
      </c>
      <c r="M9" s="13"/>
    </row>
    <row r="10" spans="1:13" ht="13.5" thickBot="1" x14ac:dyDescent="0.35">
      <c r="A10" s="44" t="s">
        <v>4</v>
      </c>
      <c r="B10" s="245">
        <v>11757</v>
      </c>
      <c r="C10" s="246">
        <v>370</v>
      </c>
      <c r="D10" s="247">
        <f t="shared" si="0"/>
        <v>3.1470613251679852E-2</v>
      </c>
      <c r="E10" s="240">
        <f t="shared" si="8"/>
        <v>2.7096332619202766E-2</v>
      </c>
      <c r="F10" s="248">
        <f t="shared" si="1"/>
        <v>1.4974141011092847E-3</v>
      </c>
      <c r="G10" s="249">
        <f t="shared" si="2"/>
        <v>2.2604090315874913E-2</v>
      </c>
      <c r="H10" s="249">
        <f t="shared" si="3"/>
        <v>3.1588574922530623E-2</v>
      </c>
      <c r="I10" s="250">
        <f t="shared" si="4"/>
        <v>31.47061325167985</v>
      </c>
      <c r="J10" s="250">
        <f t="shared" si="5"/>
        <v>27.096332619202766</v>
      </c>
      <c r="K10" s="250">
        <f t="shared" si="6"/>
        <v>22.604090315874913</v>
      </c>
      <c r="L10" s="251">
        <f t="shared" si="7"/>
        <v>31.588574922530622</v>
      </c>
      <c r="M10" s="13"/>
    </row>
    <row r="11" spans="1:13" ht="13.5" thickBot="1" x14ac:dyDescent="0.35">
      <c r="A11" s="44" t="s">
        <v>111</v>
      </c>
      <c r="B11" s="245">
        <v>13979</v>
      </c>
      <c r="C11" s="246">
        <v>473</v>
      </c>
      <c r="D11" s="247">
        <f t="shared" si="0"/>
        <v>3.3836468989198086E-2</v>
      </c>
      <c r="E11" s="240">
        <f t="shared" si="8"/>
        <v>2.7096332619202766E-2</v>
      </c>
      <c r="F11" s="248">
        <f t="shared" si="1"/>
        <v>1.3732579604652866E-3</v>
      </c>
      <c r="G11" s="249">
        <f t="shared" si="2"/>
        <v>2.2976558737806907E-2</v>
      </c>
      <c r="H11" s="249">
        <f t="shared" si="3"/>
        <v>3.1216106500598625E-2</v>
      </c>
      <c r="I11" s="250">
        <f t="shared" si="4"/>
        <v>33.836468989198089</v>
      </c>
      <c r="J11" s="250">
        <f t="shared" si="5"/>
        <v>27.096332619202766</v>
      </c>
      <c r="K11" s="250">
        <f t="shared" si="6"/>
        <v>22.976558737806908</v>
      </c>
      <c r="L11" s="251">
        <f t="shared" si="7"/>
        <v>31.216106500598624</v>
      </c>
      <c r="M11" s="13"/>
    </row>
    <row r="12" spans="1:13" ht="13.5" thickBot="1" x14ac:dyDescent="0.35">
      <c r="A12" s="44" t="s">
        <v>8</v>
      </c>
      <c r="B12" s="245">
        <v>15371</v>
      </c>
      <c r="C12" s="246">
        <v>525</v>
      </c>
      <c r="D12" s="247">
        <f t="shared" si="0"/>
        <v>3.4155227376227962E-2</v>
      </c>
      <c r="E12" s="240">
        <f t="shared" si="8"/>
        <v>2.7096332619202766E-2</v>
      </c>
      <c r="F12" s="248">
        <f t="shared" si="1"/>
        <v>1.3096013568499646E-3</v>
      </c>
      <c r="G12" s="249">
        <f t="shared" si="2"/>
        <v>2.3167528548652873E-2</v>
      </c>
      <c r="H12" s="249">
        <f t="shared" si="3"/>
        <v>3.102513668975266E-2</v>
      </c>
      <c r="I12" s="250">
        <f t="shared" si="4"/>
        <v>34.155227376227963</v>
      </c>
      <c r="J12" s="250">
        <f t="shared" si="5"/>
        <v>27.096332619202766</v>
      </c>
      <c r="K12" s="250">
        <f t="shared" si="6"/>
        <v>23.167528548652871</v>
      </c>
      <c r="L12" s="251">
        <f t="shared" si="7"/>
        <v>31.02513668975266</v>
      </c>
      <c r="M12" s="13"/>
    </row>
    <row r="13" spans="1:13" ht="13.5" thickBot="1" x14ac:dyDescent="0.35">
      <c r="A13" s="45" t="s">
        <v>3</v>
      </c>
      <c r="B13" s="245">
        <v>15587</v>
      </c>
      <c r="C13" s="246">
        <v>529</v>
      </c>
      <c r="D13" s="247">
        <f t="shared" si="0"/>
        <v>3.3938538525694492E-2</v>
      </c>
      <c r="E13" s="240">
        <f t="shared" si="8"/>
        <v>2.7096332619202766E-2</v>
      </c>
      <c r="F13" s="248">
        <f t="shared" si="1"/>
        <v>1.3004956681916811E-3</v>
      </c>
      <c r="G13" s="249">
        <f t="shared" si="2"/>
        <v>2.3194845614627722E-2</v>
      </c>
      <c r="H13" s="249">
        <f t="shared" si="3"/>
        <v>3.099781962377781E-2</v>
      </c>
      <c r="I13" s="250">
        <f t="shared" si="4"/>
        <v>33.93853852569449</v>
      </c>
      <c r="J13" s="250">
        <f t="shared" si="5"/>
        <v>27.096332619202766</v>
      </c>
      <c r="K13" s="250">
        <f t="shared" si="6"/>
        <v>23.194845614627724</v>
      </c>
      <c r="L13" s="251">
        <f t="shared" si="7"/>
        <v>30.997819623777811</v>
      </c>
      <c r="M13" s="13"/>
    </row>
    <row r="14" spans="1:13" ht="13.5" thickBot="1" x14ac:dyDescent="0.35">
      <c r="A14" s="44" t="s">
        <v>15</v>
      </c>
      <c r="B14" s="245">
        <v>17041</v>
      </c>
      <c r="C14" s="246">
        <v>553</v>
      </c>
      <c r="D14" s="247">
        <f t="shared" si="0"/>
        <v>3.2451147233143594E-2</v>
      </c>
      <c r="E14" s="240">
        <f t="shared" si="8"/>
        <v>2.7096332619202766E-2</v>
      </c>
      <c r="F14" s="248">
        <f t="shared" si="1"/>
        <v>1.2437773375797317E-3</v>
      </c>
      <c r="G14" s="249">
        <f t="shared" si="2"/>
        <v>2.3365000606463571E-2</v>
      </c>
      <c r="H14" s="249">
        <f t="shared" si="3"/>
        <v>3.0827664631941962E-2</v>
      </c>
      <c r="I14" s="250">
        <f t="shared" si="4"/>
        <v>32.451147233143594</v>
      </c>
      <c r="J14" s="250">
        <f t="shared" si="5"/>
        <v>27.096332619202766</v>
      </c>
      <c r="K14" s="250">
        <f t="shared" si="6"/>
        <v>23.365000606463571</v>
      </c>
      <c r="L14" s="251">
        <f t="shared" si="7"/>
        <v>30.82766463194196</v>
      </c>
      <c r="M14" s="13"/>
    </row>
    <row r="15" spans="1:13" ht="13.5" thickBot="1" x14ac:dyDescent="0.35">
      <c r="A15" s="44" t="s">
        <v>110</v>
      </c>
      <c r="B15" s="245">
        <v>22071</v>
      </c>
      <c r="C15" s="246">
        <v>572</v>
      </c>
      <c r="D15" s="247">
        <f t="shared" si="0"/>
        <v>2.5916360835485479E-2</v>
      </c>
      <c r="E15" s="240">
        <f t="shared" si="8"/>
        <v>2.7096332619202766E-2</v>
      </c>
      <c r="F15" s="248">
        <f t="shared" si="1"/>
        <v>1.0928968450926717E-3</v>
      </c>
      <c r="G15" s="249">
        <f t="shared" si="2"/>
        <v>2.3817642083924749E-2</v>
      </c>
      <c r="H15" s="249">
        <f t="shared" si="3"/>
        <v>3.0375023154480783E-2</v>
      </c>
      <c r="I15" s="250">
        <f t="shared" si="4"/>
        <v>25.916360835485477</v>
      </c>
      <c r="J15" s="250">
        <f t="shared" si="5"/>
        <v>27.096332619202766</v>
      </c>
      <c r="K15" s="250">
        <f t="shared" si="6"/>
        <v>23.817642083924749</v>
      </c>
      <c r="L15" s="251">
        <f t="shared" si="7"/>
        <v>30.375023154480782</v>
      </c>
      <c r="M15" s="13"/>
    </row>
    <row r="16" spans="1:13" ht="13.5" thickBot="1" x14ac:dyDescent="0.35">
      <c r="A16" s="46" t="s">
        <v>5</v>
      </c>
      <c r="B16" s="245">
        <v>25990</v>
      </c>
      <c r="C16" s="246">
        <v>756</v>
      </c>
      <c r="D16" s="247">
        <f t="shared" si="0"/>
        <v>2.9088110811850712E-2</v>
      </c>
      <c r="E16" s="240">
        <f t="shared" si="8"/>
        <v>2.7096332619202766E-2</v>
      </c>
      <c r="F16" s="248">
        <f t="shared" si="1"/>
        <v>1.0071334904353327E-3</v>
      </c>
      <c r="G16" s="249">
        <f t="shared" si="2"/>
        <v>2.4074932147896768E-2</v>
      </c>
      <c r="H16" s="249">
        <f t="shared" si="3"/>
        <v>3.0117733090508764E-2</v>
      </c>
      <c r="I16" s="250">
        <f t="shared" si="4"/>
        <v>29.088110811850711</v>
      </c>
      <c r="J16" s="250">
        <f t="shared" si="5"/>
        <v>27.096332619202766</v>
      </c>
      <c r="K16" s="250">
        <f t="shared" si="6"/>
        <v>24.074932147896767</v>
      </c>
      <c r="L16" s="251">
        <f t="shared" si="7"/>
        <v>30.117733090508764</v>
      </c>
      <c r="M16" s="13"/>
    </row>
    <row r="17" spans="1:13" ht="13.5" thickBot="1" x14ac:dyDescent="0.35">
      <c r="A17" s="44" t="s">
        <v>6</v>
      </c>
      <c r="B17" s="245">
        <v>30469</v>
      </c>
      <c r="C17" s="246">
        <v>862</v>
      </c>
      <c r="D17" s="247">
        <f t="shared" si="0"/>
        <v>2.8291049919590402E-2</v>
      </c>
      <c r="E17" s="240">
        <f t="shared" si="8"/>
        <v>2.7096332619202766E-2</v>
      </c>
      <c r="F17" s="248">
        <f t="shared" si="1"/>
        <v>9.3016732015620165E-4</v>
      </c>
      <c r="G17" s="249">
        <f t="shared" si="2"/>
        <v>2.4305830658734161E-2</v>
      </c>
      <c r="H17" s="249">
        <f t="shared" si="3"/>
        <v>2.9886834579671371E-2</v>
      </c>
      <c r="I17" s="250">
        <f t="shared" si="4"/>
        <v>28.291049919590403</v>
      </c>
      <c r="J17" s="250">
        <f t="shared" si="5"/>
        <v>27.096332619202766</v>
      </c>
      <c r="K17" s="250">
        <f t="shared" si="6"/>
        <v>24.305830658734163</v>
      </c>
      <c r="L17" s="251">
        <f t="shared" si="7"/>
        <v>29.886834579671373</v>
      </c>
      <c r="M17" s="13"/>
    </row>
    <row r="18" spans="1:13" ht="13.5" thickBot="1" x14ac:dyDescent="0.35">
      <c r="A18" s="47" t="s">
        <v>114</v>
      </c>
      <c r="B18" s="252">
        <v>44931</v>
      </c>
      <c r="C18" s="253">
        <v>912</v>
      </c>
      <c r="D18" s="254">
        <f t="shared" si="0"/>
        <v>2.0297789944581691E-2</v>
      </c>
      <c r="E18" s="240">
        <f t="shared" si="8"/>
        <v>2.7096332619202766E-2</v>
      </c>
      <c r="F18" s="255">
        <f t="shared" si="1"/>
        <v>7.6597948003697422E-4</v>
      </c>
      <c r="G18" s="256">
        <f t="shared" si="2"/>
        <v>2.4798394179091843E-2</v>
      </c>
      <c r="H18" s="256">
        <f t="shared" si="3"/>
        <v>2.9394271059313689E-2</v>
      </c>
      <c r="I18" s="257">
        <f t="shared" si="4"/>
        <v>20.297789944581691</v>
      </c>
      <c r="J18" s="257">
        <f t="shared" si="5"/>
        <v>27.096332619202766</v>
      </c>
      <c r="K18" s="257">
        <f t="shared" si="6"/>
        <v>24.798394179091844</v>
      </c>
      <c r="L18" s="258">
        <f t="shared" si="7"/>
        <v>29.394271059313688</v>
      </c>
      <c r="M18" s="13"/>
    </row>
    <row r="19" spans="1:13" ht="13.5" thickBot="1" x14ac:dyDescent="0.35">
      <c r="A19" s="105" t="s">
        <v>54</v>
      </c>
      <c r="B19" s="259">
        <v>213313</v>
      </c>
      <c r="C19" s="260">
        <v>5780</v>
      </c>
      <c r="D19" s="261">
        <f t="shared" si="0"/>
        <v>2.7096332619202766E-2</v>
      </c>
      <c r="E19" s="262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13"/>
      <c r="B20" s="234"/>
      <c r="C20" s="263"/>
      <c r="D20" s="13"/>
      <c r="E20" s="13"/>
      <c r="F20" s="13"/>
      <c r="G20" s="13"/>
      <c r="H20" s="13"/>
      <c r="I20" s="13"/>
      <c r="J20" s="13"/>
      <c r="K20" s="13"/>
      <c r="L20" s="13"/>
      <c r="M20" s="13"/>
    </row>
  </sheetData>
  <sortState ref="Q6:Q19">
    <sortCondition ref="Q6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P27" sqref="P27"/>
    </sheetView>
  </sheetViews>
  <sheetFormatPr defaultRowHeight="12.5" x14ac:dyDescent="0.25"/>
  <cols>
    <col min="1" max="1" width="20.90625" customWidth="1"/>
    <col min="2" max="2" width="25.36328125" customWidth="1"/>
    <col min="3" max="3" width="25.08984375" customWidth="1"/>
    <col min="4" max="4" width="12.453125" customWidth="1"/>
    <col min="9" max="9" width="16.08984375" customWidth="1"/>
  </cols>
  <sheetData>
    <row r="1" spans="1:13" x14ac:dyDescent="0.25">
      <c r="A1" s="230" t="s">
        <v>1176</v>
      </c>
      <c r="B1" s="231"/>
      <c r="C1" s="231"/>
      <c r="D1" s="231"/>
      <c r="E1" s="231"/>
      <c r="F1" s="231"/>
      <c r="G1" s="231"/>
      <c r="H1" s="231"/>
      <c r="I1" s="231"/>
      <c r="J1" s="231"/>
      <c r="K1" s="13"/>
      <c r="L1" s="13"/>
      <c r="M1" s="13"/>
    </row>
    <row r="2" spans="1:13" ht="18" x14ac:dyDescent="0.4">
      <c r="A2" s="232" t="s">
        <v>1177</v>
      </c>
      <c r="B2" s="233"/>
      <c r="C2" s="233"/>
      <c r="D2" s="233"/>
      <c r="E2" s="233"/>
      <c r="F2" s="233"/>
      <c r="G2" s="233"/>
      <c r="H2" s="233"/>
      <c r="I2" s="233"/>
      <c r="J2" s="233"/>
      <c r="K2" s="13"/>
      <c r="L2" s="13"/>
      <c r="M2" s="13"/>
    </row>
    <row r="3" spans="1:13" x14ac:dyDescent="0.25">
      <c r="A3" s="13"/>
      <c r="B3" s="234"/>
      <c r="C3" s="234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39.5" thickBot="1" x14ac:dyDescent="0.3">
      <c r="A4" s="235" t="s">
        <v>1159</v>
      </c>
      <c r="B4" s="236" t="s">
        <v>1194</v>
      </c>
      <c r="C4" s="235" t="s">
        <v>1195</v>
      </c>
      <c r="D4" s="235" t="s">
        <v>1160</v>
      </c>
      <c r="E4" s="235" t="s">
        <v>1161</v>
      </c>
      <c r="F4" s="235" t="s">
        <v>1162</v>
      </c>
      <c r="G4" s="235" t="s">
        <v>1163</v>
      </c>
      <c r="H4" s="235" t="s">
        <v>1164</v>
      </c>
      <c r="I4" s="237" t="s">
        <v>1189</v>
      </c>
      <c r="J4" s="237" t="s">
        <v>1165</v>
      </c>
      <c r="K4" s="237" t="s">
        <v>1166</v>
      </c>
      <c r="L4" s="237" t="s">
        <v>1164</v>
      </c>
      <c r="M4" s="235"/>
    </row>
    <row r="5" spans="1:13" ht="13" x14ac:dyDescent="0.3">
      <c r="A5" s="276" t="s">
        <v>113</v>
      </c>
      <c r="B5" s="238">
        <v>46</v>
      </c>
      <c r="C5" s="239">
        <v>0</v>
      </c>
      <c r="D5" s="240">
        <f t="shared" ref="D5:D18" si="0">(C5/B5)</f>
        <v>0</v>
      </c>
      <c r="E5" s="240">
        <f>(D19)</f>
        <v>2.9231670305095575E-2</v>
      </c>
      <c r="F5" s="241">
        <f>SQRT((E5*(1-E5))/B5)</f>
        <v>2.4837375306034675E-2</v>
      </c>
      <c r="G5" s="242">
        <f>E5-(3*F5)</f>
        <v>-4.5280455613008447E-2</v>
      </c>
      <c r="H5" s="242">
        <f>E5+(3*F5)</f>
        <v>0.1037437962231996</v>
      </c>
      <c r="I5" s="243">
        <f t="shared" ref="I5:J18" si="1">D5*1000</f>
        <v>0</v>
      </c>
      <c r="J5" s="243">
        <f t="shared" si="1"/>
        <v>29.231670305095577</v>
      </c>
      <c r="K5" s="243">
        <f t="shared" ref="K5:L18" si="2">G5*1000</f>
        <v>-45.280455613008449</v>
      </c>
      <c r="L5" s="244">
        <f t="shared" si="2"/>
        <v>103.7437962231996</v>
      </c>
      <c r="M5" s="13"/>
    </row>
    <row r="6" spans="1:13" ht="13" x14ac:dyDescent="0.3">
      <c r="A6" s="44" t="s">
        <v>7</v>
      </c>
      <c r="B6" s="245">
        <v>69</v>
      </c>
      <c r="C6" s="246">
        <v>1</v>
      </c>
      <c r="D6" s="247">
        <f t="shared" si="0"/>
        <v>1.4492753623188406E-2</v>
      </c>
      <c r="E6" s="247">
        <f>(D19)</f>
        <v>2.9231670305095575E-2</v>
      </c>
      <c r="F6" s="248">
        <f t="shared" ref="F6:F18" si="3">SQRT((E6*(1-E6))/B6)</f>
        <v>2.0279632016596046E-2</v>
      </c>
      <c r="G6" s="249">
        <f t="shared" ref="G6:G18" si="4">E6-(3*F6)</f>
        <v>-3.160722574469256E-2</v>
      </c>
      <c r="H6" s="249">
        <f t="shared" ref="H6:H18" si="5">E6+(3*F6)</f>
        <v>9.007056635488371E-2</v>
      </c>
      <c r="I6" s="250">
        <f t="shared" si="1"/>
        <v>14.492753623188406</v>
      </c>
      <c r="J6" s="250">
        <f t="shared" si="1"/>
        <v>29.231670305095577</v>
      </c>
      <c r="K6" s="250">
        <f t="shared" si="2"/>
        <v>-31.60722574469256</v>
      </c>
      <c r="L6" s="251">
        <f t="shared" si="2"/>
        <v>90.070566354883709</v>
      </c>
      <c r="M6" s="13"/>
    </row>
    <row r="7" spans="1:13" ht="13" x14ac:dyDescent="0.3">
      <c r="A7" s="44" t="s">
        <v>16</v>
      </c>
      <c r="B7" s="245">
        <v>107</v>
      </c>
      <c r="C7" s="246">
        <v>1</v>
      </c>
      <c r="D7" s="247">
        <f t="shared" si="0"/>
        <v>9.3457943925233638E-3</v>
      </c>
      <c r="E7" s="247">
        <f>(D19)</f>
        <v>2.9231670305095575E-2</v>
      </c>
      <c r="F7" s="248">
        <f t="shared" si="3"/>
        <v>1.6285186134698416E-2</v>
      </c>
      <c r="G7" s="249">
        <f t="shared" si="4"/>
        <v>-1.9623888098999676E-2</v>
      </c>
      <c r="H7" s="249">
        <f t="shared" si="5"/>
        <v>7.8087228709190826E-2</v>
      </c>
      <c r="I7" s="250">
        <f t="shared" si="1"/>
        <v>9.3457943925233646</v>
      </c>
      <c r="J7" s="250">
        <f t="shared" si="1"/>
        <v>29.231670305095577</v>
      </c>
      <c r="K7" s="250">
        <f t="shared" si="2"/>
        <v>-19.623888098999675</v>
      </c>
      <c r="L7" s="251">
        <f t="shared" si="2"/>
        <v>78.087228709190825</v>
      </c>
      <c r="M7" s="13"/>
    </row>
    <row r="8" spans="1:13" ht="13" x14ac:dyDescent="0.3">
      <c r="A8" s="44" t="s">
        <v>112</v>
      </c>
      <c r="B8" s="245">
        <v>127</v>
      </c>
      <c r="C8" s="246">
        <v>2</v>
      </c>
      <c r="D8" s="247">
        <f t="shared" si="0"/>
        <v>1.5748031496062992E-2</v>
      </c>
      <c r="E8" s="247">
        <f>(D19)</f>
        <v>2.9231670305095575E-2</v>
      </c>
      <c r="F8" s="248">
        <f t="shared" si="3"/>
        <v>1.4947988502992258E-2</v>
      </c>
      <c r="G8" s="249">
        <f t="shared" si="4"/>
        <v>-1.5612295203881202E-2</v>
      </c>
      <c r="H8" s="249">
        <f t="shared" si="5"/>
        <v>7.4075635814072352E-2</v>
      </c>
      <c r="I8" s="250">
        <f t="shared" si="1"/>
        <v>15.748031496062993</v>
      </c>
      <c r="J8" s="250">
        <f t="shared" si="1"/>
        <v>29.231670305095577</v>
      </c>
      <c r="K8" s="250">
        <f t="shared" si="2"/>
        <v>-15.612295203881201</v>
      </c>
      <c r="L8" s="251">
        <f t="shared" si="2"/>
        <v>74.075635814072356</v>
      </c>
      <c r="M8" s="13"/>
    </row>
    <row r="9" spans="1:13" ht="13" x14ac:dyDescent="0.3">
      <c r="A9" s="44" t="s">
        <v>2</v>
      </c>
      <c r="B9" s="245">
        <v>246</v>
      </c>
      <c r="C9" s="246">
        <v>8</v>
      </c>
      <c r="D9" s="247">
        <f t="shared" si="0"/>
        <v>3.2520325203252036E-2</v>
      </c>
      <c r="E9" s="247">
        <f>(D19)</f>
        <v>2.9231670305095575E-2</v>
      </c>
      <c r="F9" s="248">
        <f t="shared" si="3"/>
        <v>1.0740316068586117E-2</v>
      </c>
      <c r="G9" s="249">
        <f t="shared" si="4"/>
        <v>-2.989277900662779E-3</v>
      </c>
      <c r="H9" s="249">
        <f t="shared" si="5"/>
        <v>6.1452618510853929E-2</v>
      </c>
      <c r="I9" s="250">
        <f t="shared" si="1"/>
        <v>32.520325203252035</v>
      </c>
      <c r="J9" s="250">
        <f t="shared" si="1"/>
        <v>29.231670305095577</v>
      </c>
      <c r="K9" s="250">
        <f t="shared" si="2"/>
        <v>-2.989277900662779</v>
      </c>
      <c r="L9" s="251">
        <f t="shared" si="2"/>
        <v>61.452618510853931</v>
      </c>
      <c r="M9" s="13"/>
    </row>
    <row r="10" spans="1:13" ht="13" x14ac:dyDescent="0.3">
      <c r="A10" s="44" t="s">
        <v>4</v>
      </c>
      <c r="B10" s="245">
        <v>1168</v>
      </c>
      <c r="C10" s="246">
        <v>12</v>
      </c>
      <c r="D10" s="247">
        <f t="shared" si="0"/>
        <v>1.0273972602739725E-2</v>
      </c>
      <c r="E10" s="247">
        <f>(D19)</f>
        <v>2.9231670305095575E-2</v>
      </c>
      <c r="F10" s="248">
        <f t="shared" si="3"/>
        <v>4.9290496663398171E-3</v>
      </c>
      <c r="G10" s="249">
        <f t="shared" si="4"/>
        <v>1.4444521306076125E-2</v>
      </c>
      <c r="H10" s="249">
        <f t="shared" si="5"/>
        <v>4.4018819304115026E-2</v>
      </c>
      <c r="I10" s="250">
        <f t="shared" si="1"/>
        <v>10.273972602739725</v>
      </c>
      <c r="J10" s="250">
        <f t="shared" si="1"/>
        <v>29.231670305095577</v>
      </c>
      <c r="K10" s="250">
        <f t="shared" si="2"/>
        <v>14.444521306076124</v>
      </c>
      <c r="L10" s="251">
        <f t="shared" si="2"/>
        <v>44.018819304115027</v>
      </c>
      <c r="M10" s="13"/>
    </row>
    <row r="11" spans="1:13" ht="13" x14ac:dyDescent="0.3">
      <c r="A11" s="44" t="s">
        <v>8</v>
      </c>
      <c r="B11" s="269">
        <v>1491</v>
      </c>
      <c r="C11" s="270">
        <v>26</v>
      </c>
      <c r="D11" s="271">
        <f t="shared" si="0"/>
        <v>1.7437961099932932E-2</v>
      </c>
      <c r="E11" s="271">
        <f>(D19)</f>
        <v>2.9231670305095575E-2</v>
      </c>
      <c r="F11" s="272">
        <f t="shared" si="3"/>
        <v>4.3626040067638698E-3</v>
      </c>
      <c r="G11" s="273">
        <f t="shared" si="4"/>
        <v>1.6143858284803966E-2</v>
      </c>
      <c r="H11" s="273">
        <f t="shared" si="5"/>
        <v>4.2319482325387181E-2</v>
      </c>
      <c r="I11" s="274">
        <f t="shared" si="1"/>
        <v>17.437961099932931</v>
      </c>
      <c r="J11" s="274">
        <f t="shared" si="1"/>
        <v>29.231670305095577</v>
      </c>
      <c r="K11" s="274">
        <f t="shared" si="2"/>
        <v>16.143858284803965</v>
      </c>
      <c r="L11" s="275">
        <f t="shared" si="2"/>
        <v>42.319482325387185</v>
      </c>
      <c r="M11" s="13"/>
    </row>
    <row r="12" spans="1:13" ht="13" x14ac:dyDescent="0.3">
      <c r="A12" s="48" t="s">
        <v>15</v>
      </c>
      <c r="B12" s="245">
        <v>1560</v>
      </c>
      <c r="C12" s="246">
        <v>48</v>
      </c>
      <c r="D12" s="247">
        <f t="shared" si="0"/>
        <v>3.0769230769230771E-2</v>
      </c>
      <c r="E12" s="247">
        <f>D19</f>
        <v>2.9231670305095575E-2</v>
      </c>
      <c r="F12" s="248">
        <f>SQRT((E12*(1-E12))/B12)</f>
        <v>4.2650322207179944E-3</v>
      </c>
      <c r="G12" s="249">
        <f>E12-(3*F12)</f>
        <v>1.6436573642941592E-2</v>
      </c>
      <c r="H12" s="249">
        <f>E12+(3*F12)</f>
        <v>4.2026766967249558E-2</v>
      </c>
      <c r="I12" s="250">
        <f>D12*1000</f>
        <v>30.76923076923077</v>
      </c>
      <c r="J12" s="250">
        <f>E12*1000</f>
        <v>29.231670305095577</v>
      </c>
      <c r="K12" s="250">
        <f>G12*1000</f>
        <v>16.436573642941593</v>
      </c>
      <c r="L12" s="251">
        <f>H12*1000</f>
        <v>42.026766967249557</v>
      </c>
      <c r="M12" s="235"/>
    </row>
    <row r="13" spans="1:13" ht="13" x14ac:dyDescent="0.3">
      <c r="A13" s="44" t="s">
        <v>110</v>
      </c>
      <c r="B13" s="245">
        <v>1640</v>
      </c>
      <c r="C13" s="246">
        <v>51</v>
      </c>
      <c r="D13" s="247">
        <f t="shared" si="0"/>
        <v>3.1097560975609756E-2</v>
      </c>
      <c r="E13" s="247">
        <f>(D19)</f>
        <v>2.9231670305095575E-2</v>
      </c>
      <c r="F13" s="248">
        <f t="shared" si="3"/>
        <v>4.1597065266637942E-3</v>
      </c>
      <c r="G13" s="249">
        <f t="shared" si="4"/>
        <v>1.6752550725104193E-2</v>
      </c>
      <c r="H13" s="249">
        <f t="shared" si="5"/>
        <v>4.171078988508696E-2</v>
      </c>
      <c r="I13" s="250">
        <f t="shared" si="1"/>
        <v>31.097560975609756</v>
      </c>
      <c r="J13" s="250">
        <f t="shared" si="1"/>
        <v>29.231670305095577</v>
      </c>
      <c r="K13" s="250">
        <f t="shared" si="2"/>
        <v>16.752550725104193</v>
      </c>
      <c r="L13" s="251">
        <f t="shared" si="2"/>
        <v>41.71078988508696</v>
      </c>
      <c r="M13" s="13"/>
    </row>
    <row r="14" spans="1:13" ht="13" x14ac:dyDescent="0.3">
      <c r="A14" s="45" t="s">
        <v>3</v>
      </c>
      <c r="B14" s="245">
        <v>1653</v>
      </c>
      <c r="C14" s="246">
        <v>53</v>
      </c>
      <c r="D14" s="247">
        <f t="shared" si="0"/>
        <v>3.2062915910465818E-2</v>
      </c>
      <c r="E14" s="247">
        <f>(D19)</f>
        <v>2.9231670305095575E-2</v>
      </c>
      <c r="F14" s="248">
        <f t="shared" si="3"/>
        <v>4.1433172570393643E-3</v>
      </c>
      <c r="G14" s="249">
        <f t="shared" si="4"/>
        <v>1.680171853397748E-2</v>
      </c>
      <c r="H14" s="249">
        <f t="shared" si="5"/>
        <v>4.166162207621367E-2</v>
      </c>
      <c r="I14" s="250">
        <f t="shared" si="1"/>
        <v>32.062915910465819</v>
      </c>
      <c r="J14" s="250">
        <f t="shared" si="1"/>
        <v>29.231670305095577</v>
      </c>
      <c r="K14" s="250">
        <f t="shared" si="2"/>
        <v>16.801718533977482</v>
      </c>
      <c r="L14" s="251">
        <f t="shared" si="2"/>
        <v>41.661622076213668</v>
      </c>
      <c r="M14" s="13"/>
    </row>
    <row r="15" spans="1:13" ht="13" x14ac:dyDescent="0.3">
      <c r="A15" s="44" t="s">
        <v>111</v>
      </c>
      <c r="B15" s="245">
        <v>1799</v>
      </c>
      <c r="C15" s="246">
        <v>68</v>
      </c>
      <c r="D15" s="247">
        <f t="shared" si="0"/>
        <v>3.7798777098387991E-2</v>
      </c>
      <c r="E15" s="247">
        <f>(D19)</f>
        <v>2.9231670305095575E-2</v>
      </c>
      <c r="F15" s="248">
        <f t="shared" si="3"/>
        <v>3.9716322994310851E-3</v>
      </c>
      <c r="G15" s="249">
        <f t="shared" si="4"/>
        <v>1.7316773406802322E-2</v>
      </c>
      <c r="H15" s="249">
        <f t="shared" si="5"/>
        <v>4.1146567203388829E-2</v>
      </c>
      <c r="I15" s="250">
        <f t="shared" si="1"/>
        <v>37.798777098387994</v>
      </c>
      <c r="J15" s="250">
        <f t="shared" si="1"/>
        <v>29.231670305095577</v>
      </c>
      <c r="K15" s="250">
        <f t="shared" si="2"/>
        <v>17.316773406802323</v>
      </c>
      <c r="L15" s="251">
        <f t="shared" si="2"/>
        <v>41.146567203388827</v>
      </c>
      <c r="M15" s="13"/>
    </row>
    <row r="16" spans="1:13" ht="13" x14ac:dyDescent="0.3">
      <c r="A16" s="46" t="s">
        <v>5</v>
      </c>
      <c r="B16" s="245">
        <v>2381</v>
      </c>
      <c r="C16" s="246">
        <v>78</v>
      </c>
      <c r="D16" s="247">
        <f t="shared" si="0"/>
        <v>3.275934481310374E-2</v>
      </c>
      <c r="E16" s="247">
        <f>(D19)</f>
        <v>2.9231670305095575E-2</v>
      </c>
      <c r="F16" s="248">
        <f t="shared" si="3"/>
        <v>3.4522713007657177E-3</v>
      </c>
      <c r="G16" s="249">
        <f t="shared" si="4"/>
        <v>1.8874856402798422E-2</v>
      </c>
      <c r="H16" s="249">
        <f t="shared" si="5"/>
        <v>3.9588484207392728E-2</v>
      </c>
      <c r="I16" s="250">
        <f t="shared" si="1"/>
        <v>32.759344813103738</v>
      </c>
      <c r="J16" s="250">
        <f t="shared" si="1"/>
        <v>29.231670305095577</v>
      </c>
      <c r="K16" s="250">
        <f t="shared" si="2"/>
        <v>18.874856402798422</v>
      </c>
      <c r="L16" s="251">
        <f t="shared" si="2"/>
        <v>39.588484207392732</v>
      </c>
      <c r="M16" s="13"/>
    </row>
    <row r="17" spans="1:13" ht="13" x14ac:dyDescent="0.3">
      <c r="A17" s="44" t="s">
        <v>6</v>
      </c>
      <c r="B17" s="245">
        <v>2559</v>
      </c>
      <c r="C17" s="246">
        <v>90</v>
      </c>
      <c r="D17" s="247">
        <f t="shared" si="0"/>
        <v>3.5169988276670575E-2</v>
      </c>
      <c r="E17" s="247">
        <f>(D19)</f>
        <v>2.9231670305095575E-2</v>
      </c>
      <c r="F17" s="248">
        <f t="shared" si="3"/>
        <v>3.3300401721850833E-3</v>
      </c>
      <c r="G17" s="249">
        <f t="shared" si="4"/>
        <v>1.9241549788540327E-2</v>
      </c>
      <c r="H17" s="249">
        <f t="shared" si="5"/>
        <v>3.9221790821650823E-2</v>
      </c>
      <c r="I17" s="250">
        <f t="shared" si="1"/>
        <v>35.169988276670573</v>
      </c>
      <c r="J17" s="250">
        <f t="shared" si="1"/>
        <v>29.231670305095577</v>
      </c>
      <c r="K17" s="250">
        <f t="shared" si="2"/>
        <v>19.241549788540325</v>
      </c>
      <c r="L17" s="251">
        <f t="shared" si="2"/>
        <v>39.221790821650821</v>
      </c>
      <c r="M17" s="13"/>
    </row>
    <row r="18" spans="1:13" ht="13.5" thickBot="1" x14ac:dyDescent="0.35">
      <c r="A18" s="47" t="s">
        <v>114</v>
      </c>
      <c r="B18" s="252">
        <v>3935</v>
      </c>
      <c r="C18" s="253">
        <v>111</v>
      </c>
      <c r="D18" s="254">
        <f t="shared" si="0"/>
        <v>2.8208386277001271E-2</v>
      </c>
      <c r="E18" s="254">
        <f>D19</f>
        <v>2.9231670305095575E-2</v>
      </c>
      <c r="F18" s="255">
        <f t="shared" si="3"/>
        <v>2.6854201745098458E-3</v>
      </c>
      <c r="G18" s="256">
        <f t="shared" si="4"/>
        <v>2.1175409781566037E-2</v>
      </c>
      <c r="H18" s="256">
        <f t="shared" si="5"/>
        <v>3.728793082862511E-2</v>
      </c>
      <c r="I18" s="257">
        <f t="shared" si="1"/>
        <v>28.208386277001271</v>
      </c>
      <c r="J18" s="257">
        <f t="shared" si="1"/>
        <v>29.231670305095577</v>
      </c>
      <c r="K18" s="257">
        <f t="shared" si="2"/>
        <v>21.175409781566035</v>
      </c>
      <c r="L18" s="258">
        <f t="shared" si="2"/>
        <v>37.287930828625107</v>
      </c>
      <c r="M18" s="13"/>
    </row>
    <row r="19" spans="1:13" ht="13.5" thickBot="1" x14ac:dyDescent="0.35">
      <c r="A19" s="105" t="s">
        <v>54</v>
      </c>
      <c r="B19" s="259">
        <v>18781</v>
      </c>
      <c r="C19" s="260">
        <v>549</v>
      </c>
      <c r="D19" s="261">
        <f t="shared" ref="D19" si="6">(C19/B19)</f>
        <v>2.9231670305095575E-2</v>
      </c>
      <c r="E19" s="262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13"/>
      <c r="B20" s="234"/>
      <c r="C20" s="263"/>
      <c r="D20" s="13"/>
      <c r="E20" s="13"/>
      <c r="F20" s="13"/>
      <c r="G20" s="13"/>
      <c r="H20" s="13"/>
      <c r="I20" s="13"/>
      <c r="J20" s="13"/>
      <c r="K20" s="13"/>
      <c r="L20" s="13"/>
      <c r="M20" s="13"/>
    </row>
  </sheetData>
  <sortState ref="N6:N19">
    <sortCondition ref="N6"/>
  </sortState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opLeftCell="A16" workbookViewId="0">
      <selection activeCell="M74" sqref="M74"/>
    </sheetView>
  </sheetViews>
  <sheetFormatPr defaultRowHeight="12.5" x14ac:dyDescent="0.25"/>
  <cols>
    <col min="1" max="1" width="25.90625" customWidth="1"/>
    <col min="2" max="2" width="28.36328125" customWidth="1"/>
    <col min="3" max="3" width="17.36328125" customWidth="1"/>
    <col min="4" max="4" width="14.81640625" customWidth="1"/>
    <col min="9" max="9" width="17" customWidth="1"/>
  </cols>
  <sheetData>
    <row r="1" spans="1:13" x14ac:dyDescent="0.25">
      <c r="A1" s="230" t="s">
        <v>1173</v>
      </c>
      <c r="B1" s="231"/>
      <c r="C1" s="231"/>
      <c r="D1" s="231"/>
      <c r="E1" s="231"/>
      <c r="F1" s="231"/>
      <c r="G1" s="231"/>
      <c r="H1" s="231"/>
      <c r="I1" s="231"/>
      <c r="J1" s="231"/>
      <c r="K1" s="13"/>
      <c r="L1" s="13"/>
      <c r="M1" s="13"/>
    </row>
    <row r="2" spans="1:13" ht="18" x14ac:dyDescent="0.4">
      <c r="A2" s="232" t="s">
        <v>1174</v>
      </c>
      <c r="B2" s="233"/>
      <c r="C2" s="233"/>
      <c r="D2" s="233"/>
      <c r="E2" s="233"/>
      <c r="F2" s="233"/>
      <c r="G2" s="233"/>
      <c r="H2" s="233"/>
      <c r="I2" s="233"/>
      <c r="J2" s="233"/>
      <c r="K2" s="13"/>
      <c r="L2" s="13"/>
      <c r="M2" s="13"/>
    </row>
    <row r="3" spans="1:13" x14ac:dyDescent="0.25">
      <c r="A3" s="13"/>
      <c r="B3" s="234"/>
      <c r="C3" s="234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39.5" thickBot="1" x14ac:dyDescent="0.3">
      <c r="A4" s="235" t="s">
        <v>1159</v>
      </c>
      <c r="B4" s="236" t="s">
        <v>1188</v>
      </c>
      <c r="C4" s="235" t="s">
        <v>1187</v>
      </c>
      <c r="D4" s="235" t="s">
        <v>1160</v>
      </c>
      <c r="E4" s="235" t="s">
        <v>1161</v>
      </c>
      <c r="F4" s="235" t="s">
        <v>1162</v>
      </c>
      <c r="G4" s="235" t="s">
        <v>1163</v>
      </c>
      <c r="H4" s="235" t="s">
        <v>1164</v>
      </c>
      <c r="I4" s="237" t="s">
        <v>1189</v>
      </c>
      <c r="J4" s="237" t="s">
        <v>1165</v>
      </c>
      <c r="K4" s="237" t="s">
        <v>1166</v>
      </c>
      <c r="L4" s="237" t="s">
        <v>1164</v>
      </c>
      <c r="M4" s="235"/>
    </row>
    <row r="5" spans="1:13" ht="13" x14ac:dyDescent="0.3">
      <c r="A5" s="48" t="s">
        <v>113</v>
      </c>
      <c r="B5" s="238">
        <v>961</v>
      </c>
      <c r="C5" s="239">
        <v>890</v>
      </c>
      <c r="D5" s="240">
        <v>0.95909999999999995</v>
      </c>
      <c r="E5" s="240">
        <v>0.92159999999999997</v>
      </c>
      <c r="F5" s="248">
        <f t="shared" ref="F5:F18" si="0">SQRT((E5*(1-E5))/B5)</f>
        <v>8.6709677419354852E-3</v>
      </c>
      <c r="G5" s="242">
        <f t="shared" ref="G5:G18" si="1">E5-(3*F5)</f>
        <v>0.89558709677419357</v>
      </c>
      <c r="H5" s="242">
        <f t="shared" ref="H5:H18" si="2">E5+(3*F5)</f>
        <v>0.94761290322580638</v>
      </c>
      <c r="I5" s="243">
        <f t="shared" ref="I5:I18" si="3">D5*1000</f>
        <v>959.09999999999991</v>
      </c>
      <c r="J5" s="243">
        <f t="shared" ref="J5:J18" si="4">E5*1000</f>
        <v>921.6</v>
      </c>
      <c r="K5" s="243">
        <f t="shared" ref="K5:K18" si="5">G5*1000</f>
        <v>895.58709677419358</v>
      </c>
      <c r="L5" s="244">
        <f t="shared" ref="L5:L18" si="6">H5*1000</f>
        <v>947.61290322580635</v>
      </c>
      <c r="M5" s="235"/>
    </row>
    <row r="6" spans="1:13" ht="13" x14ac:dyDescent="0.3">
      <c r="A6" s="44" t="s">
        <v>7</v>
      </c>
      <c r="B6" s="245">
        <v>1065</v>
      </c>
      <c r="C6" s="246">
        <v>982</v>
      </c>
      <c r="D6" s="247">
        <v>0.96650000000000003</v>
      </c>
      <c r="E6" s="247">
        <v>0.92159999999999997</v>
      </c>
      <c r="F6" s="248">
        <f t="shared" si="0"/>
        <v>8.236722991202438E-3</v>
      </c>
      <c r="G6" s="249">
        <f t="shared" si="1"/>
        <v>0.89688983102639264</v>
      </c>
      <c r="H6" s="249">
        <f t="shared" si="2"/>
        <v>0.94631016897360731</v>
      </c>
      <c r="I6" s="250">
        <f t="shared" si="3"/>
        <v>966.5</v>
      </c>
      <c r="J6" s="250">
        <f t="shared" si="4"/>
        <v>921.6</v>
      </c>
      <c r="K6" s="250">
        <f t="shared" si="5"/>
        <v>896.88983102639259</v>
      </c>
      <c r="L6" s="251">
        <f t="shared" si="6"/>
        <v>946.31016897360735</v>
      </c>
      <c r="M6" s="13"/>
    </row>
    <row r="7" spans="1:13" ht="13" x14ac:dyDescent="0.3">
      <c r="A7" s="44" t="s">
        <v>16</v>
      </c>
      <c r="B7" s="245">
        <v>1229</v>
      </c>
      <c r="C7" s="246">
        <v>1159</v>
      </c>
      <c r="D7" s="247">
        <v>0.97310000000000008</v>
      </c>
      <c r="E7" s="247">
        <v>0.92159999999999997</v>
      </c>
      <c r="F7" s="248">
        <f t="shared" si="0"/>
        <v>7.6674918483761413E-3</v>
      </c>
      <c r="G7" s="249">
        <f t="shared" si="1"/>
        <v>0.89859752445487151</v>
      </c>
      <c r="H7" s="249">
        <f t="shared" si="2"/>
        <v>0.94460247554512844</v>
      </c>
      <c r="I7" s="250">
        <f t="shared" si="3"/>
        <v>973.1</v>
      </c>
      <c r="J7" s="250">
        <f t="shared" si="4"/>
        <v>921.6</v>
      </c>
      <c r="K7" s="250">
        <f t="shared" si="5"/>
        <v>898.59752445487152</v>
      </c>
      <c r="L7" s="251">
        <f t="shared" si="6"/>
        <v>944.60247554512841</v>
      </c>
      <c r="M7" s="13"/>
    </row>
    <row r="8" spans="1:13" ht="13" x14ac:dyDescent="0.3">
      <c r="A8" s="44" t="s">
        <v>2</v>
      </c>
      <c r="B8" s="245">
        <v>5401</v>
      </c>
      <c r="C8" s="246">
        <v>5151</v>
      </c>
      <c r="D8" s="247">
        <v>0.97040000000000004</v>
      </c>
      <c r="E8" s="247">
        <v>0.92159999999999997</v>
      </c>
      <c r="F8" s="248">
        <f t="shared" si="0"/>
        <v>3.6575660347118958E-3</v>
      </c>
      <c r="G8" s="249">
        <f t="shared" si="1"/>
        <v>0.91062730189586427</v>
      </c>
      <c r="H8" s="249">
        <f t="shared" si="2"/>
        <v>0.93257269810413568</v>
      </c>
      <c r="I8" s="250">
        <f t="shared" si="3"/>
        <v>970.40000000000009</v>
      </c>
      <c r="J8" s="250">
        <f t="shared" si="4"/>
        <v>921.6</v>
      </c>
      <c r="K8" s="250">
        <f t="shared" si="5"/>
        <v>910.62730189586432</v>
      </c>
      <c r="L8" s="251">
        <f t="shared" si="6"/>
        <v>932.57269810413572</v>
      </c>
      <c r="M8" s="13"/>
    </row>
    <row r="9" spans="1:13" ht="13" x14ac:dyDescent="0.3">
      <c r="A9" s="44" t="s">
        <v>112</v>
      </c>
      <c r="B9" s="245">
        <v>8057</v>
      </c>
      <c r="C9" s="246">
        <v>7973</v>
      </c>
      <c r="D9" s="247">
        <v>0.99299999999999999</v>
      </c>
      <c r="E9" s="247">
        <v>0.92159999999999997</v>
      </c>
      <c r="F9" s="248">
        <f t="shared" si="0"/>
        <v>2.9946259424487053E-3</v>
      </c>
      <c r="G9" s="249">
        <f t="shared" si="1"/>
        <v>0.91261612217265387</v>
      </c>
      <c r="H9" s="249">
        <f t="shared" si="2"/>
        <v>0.93058387782734608</v>
      </c>
      <c r="I9" s="250">
        <f t="shared" si="3"/>
        <v>993</v>
      </c>
      <c r="J9" s="250">
        <f t="shared" si="4"/>
        <v>921.6</v>
      </c>
      <c r="K9" s="250">
        <f t="shared" si="5"/>
        <v>912.61612217265383</v>
      </c>
      <c r="L9" s="251">
        <f t="shared" si="6"/>
        <v>930.5838778273461</v>
      </c>
      <c r="M9" s="13"/>
    </row>
    <row r="10" spans="1:13" ht="13" x14ac:dyDescent="0.3">
      <c r="A10" s="44" t="s">
        <v>4</v>
      </c>
      <c r="B10" s="245">
        <v>12971</v>
      </c>
      <c r="C10" s="246">
        <v>11313</v>
      </c>
      <c r="D10" s="247">
        <v>0.91859999999999997</v>
      </c>
      <c r="E10" s="247">
        <v>0.92159999999999997</v>
      </c>
      <c r="F10" s="248">
        <f t="shared" si="0"/>
        <v>2.360165918413214E-3</v>
      </c>
      <c r="G10" s="249">
        <f t="shared" si="1"/>
        <v>0.91451950224476031</v>
      </c>
      <c r="H10" s="249">
        <f t="shared" si="2"/>
        <v>0.92868049775523964</v>
      </c>
      <c r="I10" s="250">
        <f t="shared" si="3"/>
        <v>918.6</v>
      </c>
      <c r="J10" s="250">
        <f t="shared" si="4"/>
        <v>921.6</v>
      </c>
      <c r="K10" s="250">
        <f t="shared" si="5"/>
        <v>914.51950224476036</v>
      </c>
      <c r="L10" s="251">
        <f t="shared" si="6"/>
        <v>928.68049775523968</v>
      </c>
      <c r="M10" s="13"/>
    </row>
    <row r="11" spans="1:13" ht="13" x14ac:dyDescent="0.3">
      <c r="A11" s="44" t="s">
        <v>111</v>
      </c>
      <c r="B11" s="245">
        <v>15778</v>
      </c>
      <c r="C11" s="246">
        <v>13310</v>
      </c>
      <c r="D11" s="247">
        <v>0.85060000000000002</v>
      </c>
      <c r="E11" s="247">
        <v>0.92159999999999997</v>
      </c>
      <c r="F11" s="248">
        <f t="shared" si="0"/>
        <v>2.1399483362893549E-3</v>
      </c>
      <c r="G11" s="249">
        <f t="shared" si="1"/>
        <v>0.91518015499113192</v>
      </c>
      <c r="H11" s="249">
        <f t="shared" si="2"/>
        <v>0.92801984500886803</v>
      </c>
      <c r="I11" s="250">
        <f t="shared" si="3"/>
        <v>850.6</v>
      </c>
      <c r="J11" s="250">
        <f t="shared" si="4"/>
        <v>921.6</v>
      </c>
      <c r="K11" s="250">
        <f t="shared" si="5"/>
        <v>915.18015499113187</v>
      </c>
      <c r="L11" s="251">
        <f t="shared" si="6"/>
        <v>928.01984500886806</v>
      </c>
      <c r="M11" s="13"/>
    </row>
    <row r="12" spans="1:13" ht="13" x14ac:dyDescent="0.3">
      <c r="A12" s="45" t="s">
        <v>8</v>
      </c>
      <c r="B12" s="245">
        <v>17024</v>
      </c>
      <c r="C12" s="246">
        <v>15754</v>
      </c>
      <c r="D12" s="247">
        <v>0.94620000000000004</v>
      </c>
      <c r="E12" s="247">
        <v>0.92159999999999997</v>
      </c>
      <c r="F12" s="248">
        <f t="shared" si="0"/>
        <v>2.0601481806694854E-3</v>
      </c>
      <c r="G12" s="249">
        <f t="shared" si="1"/>
        <v>0.91541955545799147</v>
      </c>
      <c r="H12" s="249">
        <f t="shared" si="2"/>
        <v>0.92778044454200848</v>
      </c>
      <c r="I12" s="250">
        <f t="shared" si="3"/>
        <v>946.2</v>
      </c>
      <c r="J12" s="250">
        <f t="shared" si="4"/>
        <v>921.6</v>
      </c>
      <c r="K12" s="250">
        <f t="shared" si="5"/>
        <v>915.41955545799146</v>
      </c>
      <c r="L12" s="251">
        <f t="shared" si="6"/>
        <v>927.78044454200847</v>
      </c>
      <c r="M12" s="13"/>
    </row>
    <row r="13" spans="1:13" ht="13" x14ac:dyDescent="0.3">
      <c r="A13" s="44" t="s">
        <v>3</v>
      </c>
      <c r="B13" s="245">
        <v>17227</v>
      </c>
      <c r="C13" s="246">
        <v>16688</v>
      </c>
      <c r="D13" s="247">
        <v>0.98</v>
      </c>
      <c r="E13" s="247">
        <v>0.92159999999999997</v>
      </c>
      <c r="F13" s="248">
        <f t="shared" si="0"/>
        <v>2.0479739941461424E-3</v>
      </c>
      <c r="G13" s="249">
        <f t="shared" si="1"/>
        <v>0.91545607801756157</v>
      </c>
      <c r="H13" s="249">
        <f t="shared" si="2"/>
        <v>0.92774392198243838</v>
      </c>
      <c r="I13" s="250">
        <f t="shared" si="3"/>
        <v>980</v>
      </c>
      <c r="J13" s="250">
        <f t="shared" si="4"/>
        <v>921.6</v>
      </c>
      <c r="K13" s="250">
        <f t="shared" si="5"/>
        <v>915.45607801756159</v>
      </c>
      <c r="L13" s="251">
        <f t="shared" si="6"/>
        <v>927.74392198243834</v>
      </c>
      <c r="M13" s="13"/>
    </row>
    <row r="14" spans="1:13" ht="13" x14ac:dyDescent="0.3">
      <c r="A14" s="44" t="s">
        <v>15</v>
      </c>
      <c r="B14" s="245">
        <v>18559</v>
      </c>
      <c r="C14" s="246">
        <v>17942</v>
      </c>
      <c r="D14" s="247">
        <v>0.97150000000000003</v>
      </c>
      <c r="E14" s="247">
        <v>0.92159999999999997</v>
      </c>
      <c r="F14" s="248">
        <f t="shared" si="0"/>
        <v>1.9731130932717604E-3</v>
      </c>
      <c r="G14" s="249">
        <f t="shared" si="1"/>
        <v>0.91568066072018472</v>
      </c>
      <c r="H14" s="249">
        <f t="shared" si="2"/>
        <v>0.92751933927981522</v>
      </c>
      <c r="I14" s="250">
        <f t="shared" si="3"/>
        <v>971.5</v>
      </c>
      <c r="J14" s="250">
        <f t="shared" si="4"/>
        <v>921.6</v>
      </c>
      <c r="K14" s="250">
        <f t="shared" si="5"/>
        <v>915.68066072018473</v>
      </c>
      <c r="L14" s="251">
        <f t="shared" si="6"/>
        <v>927.5193392798152</v>
      </c>
      <c r="M14" s="13"/>
    </row>
    <row r="15" spans="1:13" ht="13" x14ac:dyDescent="0.3">
      <c r="A15" s="44" t="s">
        <v>110</v>
      </c>
      <c r="B15" s="245">
        <v>23631</v>
      </c>
      <c r="C15" s="246">
        <v>22303</v>
      </c>
      <c r="D15" s="247">
        <v>0.97530000000000006</v>
      </c>
      <c r="E15" s="247">
        <v>0.92159999999999997</v>
      </c>
      <c r="F15" s="248">
        <f t="shared" si="0"/>
        <v>1.7485909015308851E-3</v>
      </c>
      <c r="G15" s="249">
        <f t="shared" si="1"/>
        <v>0.91635422729540728</v>
      </c>
      <c r="H15" s="249">
        <f t="shared" si="2"/>
        <v>0.92684577270459267</v>
      </c>
      <c r="I15" s="250">
        <f t="shared" si="3"/>
        <v>975.30000000000007</v>
      </c>
      <c r="J15" s="250">
        <f t="shared" si="4"/>
        <v>921.6</v>
      </c>
      <c r="K15" s="250">
        <f t="shared" si="5"/>
        <v>916.35422729540733</v>
      </c>
      <c r="L15" s="251">
        <f t="shared" si="6"/>
        <v>926.84577270459272</v>
      </c>
      <c r="M15" s="13"/>
    </row>
    <row r="16" spans="1:13" ht="13" x14ac:dyDescent="0.3">
      <c r="A16" s="46" t="s">
        <v>5</v>
      </c>
      <c r="B16" s="245">
        <v>28373</v>
      </c>
      <c r="C16" s="246">
        <v>27079</v>
      </c>
      <c r="D16" s="247">
        <v>0.9627</v>
      </c>
      <c r="E16" s="247">
        <v>0.92159999999999997</v>
      </c>
      <c r="F16" s="248">
        <f t="shared" si="0"/>
        <v>1.5957932927038053E-3</v>
      </c>
      <c r="G16" s="249">
        <f t="shared" si="1"/>
        <v>0.91681262012188858</v>
      </c>
      <c r="H16" s="249">
        <f t="shared" si="2"/>
        <v>0.92638737987811137</v>
      </c>
      <c r="I16" s="250">
        <f t="shared" si="3"/>
        <v>962.7</v>
      </c>
      <c r="J16" s="250">
        <f t="shared" si="4"/>
        <v>921.6</v>
      </c>
      <c r="K16" s="250">
        <f t="shared" si="5"/>
        <v>916.81262012188859</v>
      </c>
      <c r="L16" s="251">
        <f t="shared" si="6"/>
        <v>926.38737987811135</v>
      </c>
      <c r="M16" s="13"/>
    </row>
    <row r="17" spans="1:13" ht="13" x14ac:dyDescent="0.3">
      <c r="A17" s="44" t="s">
        <v>6</v>
      </c>
      <c r="B17" s="245">
        <v>33028</v>
      </c>
      <c r="C17" s="246">
        <v>31726</v>
      </c>
      <c r="D17" s="247">
        <v>0.97750000000000004</v>
      </c>
      <c r="E17" s="247">
        <v>0.92159999999999997</v>
      </c>
      <c r="F17" s="248">
        <f t="shared" si="0"/>
        <v>1.479067950003196E-3</v>
      </c>
      <c r="G17" s="249">
        <f t="shared" si="1"/>
        <v>0.91716279614999041</v>
      </c>
      <c r="H17" s="249">
        <f t="shared" si="2"/>
        <v>0.92603720385000954</v>
      </c>
      <c r="I17" s="250">
        <f t="shared" si="3"/>
        <v>977.5</v>
      </c>
      <c r="J17" s="250">
        <f t="shared" si="4"/>
        <v>921.6</v>
      </c>
      <c r="K17" s="250">
        <f t="shared" si="5"/>
        <v>917.16279614999041</v>
      </c>
      <c r="L17" s="251">
        <f t="shared" si="6"/>
        <v>926.03720385000952</v>
      </c>
      <c r="M17" s="13"/>
    </row>
    <row r="18" spans="1:13" ht="13.5" thickBot="1" x14ac:dyDescent="0.35">
      <c r="A18" s="47" t="s">
        <v>114</v>
      </c>
      <c r="B18" s="252">
        <v>48870</v>
      </c>
      <c r="C18" s="253">
        <v>36943</v>
      </c>
      <c r="D18" s="254">
        <v>0.78620000000000001</v>
      </c>
      <c r="E18" s="254">
        <v>0.92159999999999997</v>
      </c>
      <c r="F18" s="255">
        <f t="shared" si="0"/>
        <v>1.2159286593398694E-3</v>
      </c>
      <c r="G18" s="256">
        <f t="shared" si="1"/>
        <v>0.91795221402198035</v>
      </c>
      <c r="H18" s="256">
        <f t="shared" si="2"/>
        <v>0.9252477859780196</v>
      </c>
      <c r="I18" s="257">
        <f t="shared" si="3"/>
        <v>786.2</v>
      </c>
      <c r="J18" s="257">
        <f t="shared" si="4"/>
        <v>921.6</v>
      </c>
      <c r="K18" s="257">
        <f t="shared" si="5"/>
        <v>917.95221402198035</v>
      </c>
      <c r="L18" s="258">
        <f t="shared" si="6"/>
        <v>925.24778597801958</v>
      </c>
      <c r="M18" s="13"/>
    </row>
    <row r="19" spans="1:13" ht="13.5" thickBot="1" x14ac:dyDescent="0.35">
      <c r="A19" s="91" t="s">
        <v>54</v>
      </c>
      <c r="B19" s="259">
        <v>232174</v>
      </c>
      <c r="C19" s="260">
        <v>209213</v>
      </c>
      <c r="D19" s="261">
        <v>0.92159999999999997</v>
      </c>
      <c r="E19" s="262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13"/>
      <c r="B20" s="234"/>
      <c r="C20" s="26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65" spans="3:8" x14ac:dyDescent="0.25">
      <c r="C65" s="14"/>
      <c r="D65" s="14"/>
      <c r="E65" s="14"/>
      <c r="F65" s="14"/>
      <c r="G65" s="14"/>
      <c r="H65" s="13"/>
    </row>
    <row r="66" spans="3:8" ht="13" x14ac:dyDescent="0.3">
      <c r="C66" s="16"/>
      <c r="D66" s="14"/>
      <c r="E66" s="14"/>
      <c r="F66" s="14"/>
      <c r="G66" s="16"/>
      <c r="H66" s="13"/>
    </row>
    <row r="67" spans="3:8" ht="13" x14ac:dyDescent="0.3">
      <c r="C67" s="16"/>
      <c r="D67" s="14"/>
      <c r="E67" s="14"/>
      <c r="F67" s="14"/>
      <c r="G67" s="16"/>
      <c r="H67" s="13"/>
    </row>
    <row r="68" spans="3:8" ht="13" x14ac:dyDescent="0.3">
      <c r="C68" s="16"/>
      <c r="D68" s="14"/>
      <c r="E68" s="14"/>
      <c r="F68" s="14"/>
      <c r="G68" s="16"/>
      <c r="H68" s="13"/>
    </row>
    <row r="69" spans="3:8" ht="13" x14ac:dyDescent="0.3">
      <c r="C69" s="16"/>
      <c r="D69" s="14"/>
      <c r="E69" s="14"/>
      <c r="F69" s="14"/>
      <c r="G69" s="16"/>
      <c r="H69" s="13"/>
    </row>
    <row r="70" spans="3:8" ht="13" x14ac:dyDescent="0.3">
      <c r="C70" s="16"/>
      <c r="D70" s="14"/>
      <c r="E70" s="14"/>
      <c r="F70" s="14"/>
      <c r="G70" s="16"/>
      <c r="H70" s="13"/>
    </row>
    <row r="71" spans="3:8" ht="13" x14ac:dyDescent="0.3">
      <c r="C71" s="16"/>
      <c r="D71" s="14"/>
      <c r="E71" s="14"/>
      <c r="F71" s="14"/>
      <c r="G71" s="16"/>
      <c r="H71" s="13"/>
    </row>
    <row r="72" spans="3:8" ht="13" x14ac:dyDescent="0.3">
      <c r="C72" s="16"/>
      <c r="D72" s="14"/>
      <c r="E72" s="14"/>
      <c r="F72" s="14"/>
      <c r="G72" s="16"/>
      <c r="H72" s="13"/>
    </row>
    <row r="73" spans="3:8" ht="13" x14ac:dyDescent="0.3">
      <c r="C73" s="16"/>
      <c r="D73" s="14"/>
      <c r="E73" s="14"/>
      <c r="F73" s="14"/>
      <c r="G73" s="16"/>
      <c r="H73" s="13"/>
    </row>
    <row r="74" spans="3:8" ht="13" x14ac:dyDescent="0.3">
      <c r="C74" s="297"/>
      <c r="D74" s="14"/>
      <c r="E74" s="14"/>
      <c r="F74" s="14"/>
      <c r="G74" s="16"/>
      <c r="H74" s="13"/>
    </row>
    <row r="75" spans="3:8" ht="13" x14ac:dyDescent="0.3">
      <c r="C75" s="16"/>
      <c r="D75" s="14"/>
      <c r="E75" s="14"/>
      <c r="F75" s="14"/>
      <c r="G75" s="16"/>
      <c r="H75" s="13"/>
    </row>
    <row r="76" spans="3:8" ht="13" x14ac:dyDescent="0.3">
      <c r="C76" s="16"/>
      <c r="D76" s="14"/>
      <c r="E76" s="14"/>
      <c r="F76" s="14"/>
      <c r="G76" s="16"/>
      <c r="H76" s="13"/>
    </row>
    <row r="77" spans="3:8" ht="13" x14ac:dyDescent="0.3">
      <c r="C77" s="16"/>
      <c r="D77" s="14"/>
      <c r="E77" s="14"/>
      <c r="F77" s="14"/>
      <c r="G77" s="16"/>
      <c r="H77" s="13"/>
    </row>
    <row r="78" spans="3:8" ht="13" x14ac:dyDescent="0.3">
      <c r="C78" s="16"/>
      <c r="D78" s="14"/>
      <c r="E78" s="14"/>
      <c r="F78" s="14"/>
      <c r="G78" s="297"/>
      <c r="H78" s="13"/>
    </row>
    <row r="79" spans="3:8" ht="13" x14ac:dyDescent="0.3">
      <c r="C79" s="16"/>
      <c r="D79" s="14"/>
      <c r="E79" s="14"/>
      <c r="F79" s="14"/>
      <c r="G79" s="16"/>
      <c r="H79" s="13"/>
    </row>
    <row r="80" spans="3:8" x14ac:dyDescent="0.25">
      <c r="C80" s="14"/>
      <c r="D80" s="14"/>
      <c r="E80" s="14"/>
      <c r="F80" s="14"/>
      <c r="G80" s="14"/>
      <c r="H80" s="13"/>
    </row>
    <row r="81" spans="3:8" ht="13" x14ac:dyDescent="0.25">
      <c r="C81" s="296"/>
      <c r="D81" s="14"/>
      <c r="E81" s="14"/>
      <c r="F81" s="14"/>
      <c r="G81" s="14"/>
      <c r="H81" s="13"/>
    </row>
    <row r="82" spans="3:8" ht="13" x14ac:dyDescent="0.25">
      <c r="C82" s="14"/>
      <c r="D82" s="14"/>
      <c r="E82" s="14"/>
      <c r="F82" s="14"/>
      <c r="G82" s="296"/>
      <c r="H82" s="13"/>
    </row>
    <row r="83" spans="3:8" x14ac:dyDescent="0.25">
      <c r="C83" s="14"/>
      <c r="D83" s="14"/>
      <c r="E83" s="14"/>
      <c r="F83" s="14"/>
      <c r="G83" s="14"/>
      <c r="H83" s="13"/>
    </row>
  </sheetData>
  <sortState ref="C66:F80">
    <sortCondition ref="D66:D80"/>
  </sortState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Q13" sqref="Q13"/>
    </sheetView>
  </sheetViews>
  <sheetFormatPr defaultRowHeight="12.5" x14ac:dyDescent="0.25"/>
  <cols>
    <col min="1" max="1" width="23.81640625" customWidth="1"/>
    <col min="2" max="2" width="14.08984375" customWidth="1"/>
    <col min="3" max="3" width="12" customWidth="1"/>
    <col min="4" max="4" width="11.36328125" customWidth="1"/>
    <col min="9" max="9" width="15.81640625" customWidth="1"/>
  </cols>
  <sheetData>
    <row r="1" spans="1:13" x14ac:dyDescent="0.25">
      <c r="A1" s="230" t="s">
        <v>1197</v>
      </c>
      <c r="B1" s="231"/>
      <c r="C1" s="231"/>
      <c r="D1" s="231"/>
      <c r="E1" s="231"/>
      <c r="F1" s="231"/>
      <c r="G1" s="231"/>
      <c r="H1" s="231"/>
      <c r="I1" s="231"/>
      <c r="J1" s="231"/>
      <c r="K1" s="13"/>
      <c r="L1" s="13"/>
      <c r="M1" s="13"/>
    </row>
    <row r="2" spans="1:13" ht="18" x14ac:dyDescent="0.4">
      <c r="A2" s="232" t="s">
        <v>1198</v>
      </c>
      <c r="B2" s="233"/>
      <c r="C2" s="233"/>
      <c r="D2" s="233"/>
      <c r="E2" s="233"/>
      <c r="F2" s="233"/>
      <c r="G2" s="233"/>
      <c r="H2" s="233"/>
      <c r="I2" s="233"/>
      <c r="J2" s="233"/>
      <c r="K2" s="13"/>
      <c r="L2" s="13"/>
      <c r="M2" s="13"/>
    </row>
    <row r="3" spans="1:13" x14ac:dyDescent="0.25">
      <c r="A3" s="13"/>
      <c r="B3" s="234"/>
      <c r="C3" s="234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39.5" thickBot="1" x14ac:dyDescent="0.3">
      <c r="A4" s="235" t="s">
        <v>1159</v>
      </c>
      <c r="B4" s="236" t="s">
        <v>1196</v>
      </c>
      <c r="C4" s="235" t="s">
        <v>1199</v>
      </c>
      <c r="D4" s="235" t="s">
        <v>1160</v>
      </c>
      <c r="E4" s="235" t="s">
        <v>1161</v>
      </c>
      <c r="F4" s="235" t="s">
        <v>1162</v>
      </c>
      <c r="G4" s="235" t="s">
        <v>1163</v>
      </c>
      <c r="H4" s="235" t="s">
        <v>1164</v>
      </c>
      <c r="I4" s="237" t="s">
        <v>1189</v>
      </c>
      <c r="J4" s="237" t="s">
        <v>1165</v>
      </c>
      <c r="K4" s="237" t="s">
        <v>1166</v>
      </c>
      <c r="L4" s="237" t="s">
        <v>1164</v>
      </c>
      <c r="M4" s="235"/>
    </row>
    <row r="5" spans="1:13" ht="13.5" thickBot="1" x14ac:dyDescent="0.35">
      <c r="A5" s="276" t="s">
        <v>113</v>
      </c>
      <c r="B5" s="238">
        <v>930</v>
      </c>
      <c r="C5" s="239">
        <v>32</v>
      </c>
      <c r="D5" s="240">
        <f t="shared" ref="D5:D19" si="0">(C5/B5)</f>
        <v>3.4408602150537634E-2</v>
      </c>
      <c r="E5" s="240">
        <v>4.0932126044768952E-2</v>
      </c>
      <c r="F5" s="241">
        <f t="shared" ref="F5:F18" si="1">SQRT((E5*(1-E5))/B5)</f>
        <v>6.4970371330143909E-3</v>
      </c>
      <c r="G5" s="242">
        <f t="shared" ref="G5:G18" si="2">E5-(3*F5)</f>
        <v>2.144101464572578E-2</v>
      </c>
      <c r="H5" s="242">
        <f t="shared" ref="H5:H18" si="3">E5+(3*F5)</f>
        <v>6.0423237443812124E-2</v>
      </c>
      <c r="I5" s="243">
        <f t="shared" ref="I5:I18" si="4">D5*1000</f>
        <v>34.408602150537632</v>
      </c>
      <c r="J5" s="243">
        <f t="shared" ref="J5:J18" si="5">E5*1000</f>
        <v>40.93212604476895</v>
      </c>
      <c r="K5" s="243">
        <f t="shared" ref="K5:K18" si="6">G5*1000</f>
        <v>21.44101464572578</v>
      </c>
      <c r="L5" s="244">
        <f t="shared" ref="L5:L18" si="7">H5*1000</f>
        <v>60.423237443812127</v>
      </c>
      <c r="M5" s="13"/>
    </row>
    <row r="6" spans="1:13" ht="13.5" thickBot="1" x14ac:dyDescent="0.35">
      <c r="A6" s="44" t="s">
        <v>7</v>
      </c>
      <c r="B6" s="245">
        <v>999</v>
      </c>
      <c r="C6" s="246">
        <v>43</v>
      </c>
      <c r="D6" s="247">
        <f t="shared" si="0"/>
        <v>4.3043043043043044E-2</v>
      </c>
      <c r="E6" s="240">
        <v>4.0932126044768952E-2</v>
      </c>
      <c r="F6" s="248">
        <f t="shared" si="1"/>
        <v>6.26865081858205E-3</v>
      </c>
      <c r="G6" s="249">
        <f t="shared" si="2"/>
        <v>2.2126173589022802E-2</v>
      </c>
      <c r="H6" s="249">
        <f t="shared" si="3"/>
        <v>5.9738078500515102E-2</v>
      </c>
      <c r="I6" s="250">
        <f t="shared" si="4"/>
        <v>43.043043043043042</v>
      </c>
      <c r="J6" s="250">
        <f t="shared" si="5"/>
        <v>40.93212604476895</v>
      </c>
      <c r="K6" s="250">
        <f t="shared" si="6"/>
        <v>22.126173589022802</v>
      </c>
      <c r="L6" s="251">
        <f t="shared" si="7"/>
        <v>59.738078500515101</v>
      </c>
      <c r="M6" s="13"/>
    </row>
    <row r="7" spans="1:13" ht="13.5" thickBot="1" x14ac:dyDescent="0.35">
      <c r="A7" s="44" t="s">
        <v>16</v>
      </c>
      <c r="B7" s="245">
        <v>1196</v>
      </c>
      <c r="C7" s="246">
        <v>58</v>
      </c>
      <c r="D7" s="247">
        <f t="shared" si="0"/>
        <v>4.8494983277591976E-2</v>
      </c>
      <c r="E7" s="240">
        <v>4.0932126044768952E-2</v>
      </c>
      <c r="F7" s="248">
        <f t="shared" si="1"/>
        <v>5.7291637238870881E-3</v>
      </c>
      <c r="G7" s="249">
        <f t="shared" si="2"/>
        <v>2.3744634873107687E-2</v>
      </c>
      <c r="H7" s="249">
        <f t="shared" si="3"/>
        <v>5.8119617216430219E-2</v>
      </c>
      <c r="I7" s="250">
        <f t="shared" si="4"/>
        <v>48.494983277591977</v>
      </c>
      <c r="J7" s="250">
        <f t="shared" si="5"/>
        <v>40.93212604476895</v>
      </c>
      <c r="K7" s="250">
        <f t="shared" si="6"/>
        <v>23.744634873107689</v>
      </c>
      <c r="L7" s="251">
        <f t="shared" si="7"/>
        <v>58.119617216430221</v>
      </c>
      <c r="M7" s="13"/>
    </row>
    <row r="8" spans="1:13" ht="13.5" thickBot="1" x14ac:dyDescent="0.35">
      <c r="A8" s="44" t="s">
        <v>2</v>
      </c>
      <c r="B8" s="245">
        <v>5301</v>
      </c>
      <c r="C8" s="246">
        <v>141</v>
      </c>
      <c r="D8" s="247">
        <f t="shared" si="0"/>
        <v>2.659875495189587E-2</v>
      </c>
      <c r="E8" s="240">
        <v>4.0932126044768952E-2</v>
      </c>
      <c r="F8" s="248">
        <f t="shared" si="1"/>
        <v>2.7213093954793497E-3</v>
      </c>
      <c r="G8" s="249">
        <f t="shared" si="2"/>
        <v>3.2768197858330905E-2</v>
      </c>
      <c r="H8" s="249">
        <f t="shared" si="3"/>
        <v>4.9096054231206998E-2</v>
      </c>
      <c r="I8" s="250">
        <f t="shared" si="4"/>
        <v>26.59875495189587</v>
      </c>
      <c r="J8" s="250">
        <f t="shared" si="5"/>
        <v>40.93212604476895</v>
      </c>
      <c r="K8" s="250">
        <f t="shared" si="6"/>
        <v>32.768197858330907</v>
      </c>
      <c r="L8" s="251">
        <f t="shared" si="7"/>
        <v>49.096054231206999</v>
      </c>
      <c r="M8" s="13"/>
    </row>
    <row r="9" spans="1:13" ht="13.5" thickBot="1" x14ac:dyDescent="0.35">
      <c r="A9" s="44" t="s">
        <v>112</v>
      </c>
      <c r="B9" s="245">
        <v>8106</v>
      </c>
      <c r="C9" s="246">
        <v>216</v>
      </c>
      <c r="D9" s="247">
        <f t="shared" si="0"/>
        <v>2.6646928201332347E-2</v>
      </c>
      <c r="E9" s="240">
        <v>4.0932126044768952E-2</v>
      </c>
      <c r="F9" s="248">
        <f t="shared" si="1"/>
        <v>2.2006629079488575E-3</v>
      </c>
      <c r="G9" s="249">
        <f t="shared" si="2"/>
        <v>3.4330137320922383E-2</v>
      </c>
      <c r="H9" s="249">
        <f t="shared" si="3"/>
        <v>4.7534114768615521E-2</v>
      </c>
      <c r="I9" s="250">
        <f t="shared" si="4"/>
        <v>26.646928201332347</v>
      </c>
      <c r="J9" s="250">
        <f t="shared" si="5"/>
        <v>40.93212604476895</v>
      </c>
      <c r="K9" s="250">
        <f t="shared" si="6"/>
        <v>34.330137320922383</v>
      </c>
      <c r="L9" s="251">
        <f t="shared" si="7"/>
        <v>47.534114768615524</v>
      </c>
      <c r="M9" s="13"/>
    </row>
    <row r="10" spans="1:13" ht="13.5" thickBot="1" x14ac:dyDescent="0.35">
      <c r="A10" s="44" t="s">
        <v>4</v>
      </c>
      <c r="B10" s="245">
        <v>12094</v>
      </c>
      <c r="C10" s="246">
        <v>352</v>
      </c>
      <c r="D10" s="247">
        <f t="shared" si="0"/>
        <v>2.9105341491648753E-2</v>
      </c>
      <c r="E10" s="240">
        <v>4.0932126044768952E-2</v>
      </c>
      <c r="F10" s="248">
        <f t="shared" si="1"/>
        <v>1.8016558702572717E-3</v>
      </c>
      <c r="G10" s="249">
        <f t="shared" si="2"/>
        <v>3.5527158433997133E-2</v>
      </c>
      <c r="H10" s="249">
        <f t="shared" si="3"/>
        <v>4.633709365554077E-2</v>
      </c>
      <c r="I10" s="250">
        <f t="shared" si="4"/>
        <v>29.105341491648751</v>
      </c>
      <c r="J10" s="250">
        <f t="shared" si="5"/>
        <v>40.93212604476895</v>
      </c>
      <c r="K10" s="250">
        <f t="shared" si="6"/>
        <v>35.52715843399713</v>
      </c>
      <c r="L10" s="251">
        <f t="shared" si="7"/>
        <v>46.33709365554077</v>
      </c>
      <c r="M10" s="13"/>
    </row>
    <row r="11" spans="1:13" ht="13.5" thickBot="1" x14ac:dyDescent="0.35">
      <c r="A11" s="44" t="s">
        <v>111</v>
      </c>
      <c r="B11" s="245">
        <v>15212</v>
      </c>
      <c r="C11" s="246">
        <v>447</v>
      </c>
      <c r="D11" s="247">
        <f t="shared" si="0"/>
        <v>2.9384696292400737E-2</v>
      </c>
      <c r="E11" s="240">
        <v>4.0932126044768952E-2</v>
      </c>
      <c r="F11" s="248">
        <f t="shared" si="1"/>
        <v>1.606436875858435E-3</v>
      </c>
      <c r="G11" s="249">
        <f t="shared" si="2"/>
        <v>3.6112815417193647E-2</v>
      </c>
      <c r="H11" s="249">
        <f t="shared" si="3"/>
        <v>4.5751436672344256E-2</v>
      </c>
      <c r="I11" s="250">
        <f t="shared" si="4"/>
        <v>29.384696292400736</v>
      </c>
      <c r="J11" s="250">
        <f t="shared" si="5"/>
        <v>40.93212604476895</v>
      </c>
      <c r="K11" s="250">
        <f t="shared" si="6"/>
        <v>36.112815417193644</v>
      </c>
      <c r="L11" s="251">
        <f t="shared" si="7"/>
        <v>45.751436672344255</v>
      </c>
      <c r="M11" s="13"/>
    </row>
    <row r="12" spans="1:13" ht="13.5" thickBot="1" x14ac:dyDescent="0.35">
      <c r="A12" s="44" t="s">
        <v>8</v>
      </c>
      <c r="B12" s="245">
        <v>16247</v>
      </c>
      <c r="C12" s="246">
        <v>482</v>
      </c>
      <c r="D12" s="247">
        <f t="shared" si="0"/>
        <v>2.9667015449005969E-2</v>
      </c>
      <c r="E12" s="240">
        <v>4.0932126044768952E-2</v>
      </c>
      <c r="F12" s="248">
        <f t="shared" si="1"/>
        <v>1.5544266482699046E-3</v>
      </c>
      <c r="G12" s="249">
        <f t="shared" si="2"/>
        <v>3.6268846099959236E-2</v>
      </c>
      <c r="H12" s="249">
        <f t="shared" si="3"/>
        <v>4.5595405989578668E-2</v>
      </c>
      <c r="I12" s="250">
        <f t="shared" si="4"/>
        <v>29.667015449005969</v>
      </c>
      <c r="J12" s="250">
        <f t="shared" si="5"/>
        <v>40.93212604476895</v>
      </c>
      <c r="K12" s="250">
        <f t="shared" si="6"/>
        <v>36.268846099959234</v>
      </c>
      <c r="L12" s="251">
        <f t="shared" si="7"/>
        <v>45.595405989578666</v>
      </c>
      <c r="M12" s="13"/>
    </row>
    <row r="13" spans="1:13" ht="13" x14ac:dyDescent="0.3">
      <c r="A13" s="45" t="s">
        <v>3</v>
      </c>
      <c r="B13" s="269">
        <v>16999</v>
      </c>
      <c r="C13" s="270">
        <v>600</v>
      </c>
      <c r="D13" s="271">
        <f t="shared" si="0"/>
        <v>3.529619389375846E-2</v>
      </c>
      <c r="E13" s="277">
        <v>4.0932126044768952E-2</v>
      </c>
      <c r="F13" s="272">
        <f t="shared" si="1"/>
        <v>1.5196554651119162E-3</v>
      </c>
      <c r="G13" s="273">
        <f t="shared" si="2"/>
        <v>3.6373159649433204E-2</v>
      </c>
      <c r="H13" s="273">
        <f t="shared" si="3"/>
        <v>4.54910924401047E-2</v>
      </c>
      <c r="I13" s="274">
        <f t="shared" si="4"/>
        <v>35.296193893758456</v>
      </c>
      <c r="J13" s="274">
        <f t="shared" si="5"/>
        <v>40.93212604476895</v>
      </c>
      <c r="K13" s="274">
        <f t="shared" si="6"/>
        <v>36.373159649433205</v>
      </c>
      <c r="L13" s="275">
        <f t="shared" si="7"/>
        <v>45.491092440104701</v>
      </c>
      <c r="M13" s="13"/>
    </row>
    <row r="14" spans="1:13" ht="13.5" thickBot="1" x14ac:dyDescent="0.35">
      <c r="A14" s="48" t="s">
        <v>15</v>
      </c>
      <c r="B14" s="245">
        <v>17917</v>
      </c>
      <c r="C14" s="246">
        <v>973</v>
      </c>
      <c r="D14" s="247">
        <f t="shared" si="0"/>
        <v>5.4305966400625107E-2</v>
      </c>
      <c r="E14" s="247">
        <f>(D19)</f>
        <v>4.0948382316621387E-2</v>
      </c>
      <c r="F14" s="248">
        <f t="shared" si="1"/>
        <v>1.4804942295067894E-3</v>
      </c>
      <c r="G14" s="249">
        <f t="shared" si="2"/>
        <v>3.6506899628101018E-2</v>
      </c>
      <c r="H14" s="249">
        <f t="shared" si="3"/>
        <v>4.5389865005141757E-2</v>
      </c>
      <c r="I14" s="250">
        <f t="shared" si="4"/>
        <v>54.30596640062511</v>
      </c>
      <c r="J14" s="250">
        <f t="shared" si="5"/>
        <v>40.948382316621384</v>
      </c>
      <c r="K14" s="250">
        <f t="shared" si="6"/>
        <v>36.506899628101017</v>
      </c>
      <c r="L14" s="251">
        <f t="shared" si="7"/>
        <v>45.389865005141758</v>
      </c>
      <c r="M14" s="235"/>
    </row>
    <row r="15" spans="1:13" ht="13.5" thickBot="1" x14ac:dyDescent="0.35">
      <c r="A15" s="44" t="s">
        <v>110</v>
      </c>
      <c r="B15" s="245">
        <v>22671</v>
      </c>
      <c r="C15" s="246">
        <v>1015</v>
      </c>
      <c r="D15" s="247">
        <f t="shared" si="0"/>
        <v>4.477085263111464E-2</v>
      </c>
      <c r="E15" s="240">
        <v>4.0932126044768952E-2</v>
      </c>
      <c r="F15" s="248">
        <f t="shared" si="1"/>
        <v>1.3158957514219352E-3</v>
      </c>
      <c r="G15" s="249">
        <f t="shared" si="2"/>
        <v>3.6984438790503144E-2</v>
      </c>
      <c r="H15" s="249">
        <f t="shared" si="3"/>
        <v>4.487981329903476E-2</v>
      </c>
      <c r="I15" s="250">
        <f t="shared" si="4"/>
        <v>44.770852631114643</v>
      </c>
      <c r="J15" s="250">
        <f t="shared" si="5"/>
        <v>40.93212604476895</v>
      </c>
      <c r="K15" s="250">
        <f t="shared" si="6"/>
        <v>36.984438790503141</v>
      </c>
      <c r="L15" s="251">
        <f t="shared" si="7"/>
        <v>44.879813299034758</v>
      </c>
      <c r="M15" s="13"/>
    </row>
    <row r="16" spans="1:13" ht="13.5" thickBot="1" x14ac:dyDescent="0.35">
      <c r="A16" s="46" t="s">
        <v>5</v>
      </c>
      <c r="B16" s="245">
        <v>27597</v>
      </c>
      <c r="C16" s="246">
        <v>1216</v>
      </c>
      <c r="D16" s="247">
        <f t="shared" si="0"/>
        <v>4.4062760444975903E-2</v>
      </c>
      <c r="E16" s="240">
        <v>4.0932126044768952E-2</v>
      </c>
      <c r="F16" s="248">
        <f t="shared" si="1"/>
        <v>1.1926853545567834E-3</v>
      </c>
      <c r="G16" s="249">
        <f t="shared" si="2"/>
        <v>3.7354069981098602E-2</v>
      </c>
      <c r="H16" s="249">
        <f t="shared" si="3"/>
        <v>4.4510182108439302E-2</v>
      </c>
      <c r="I16" s="250">
        <f t="shared" si="4"/>
        <v>44.0627604449759</v>
      </c>
      <c r="J16" s="250">
        <f t="shared" si="5"/>
        <v>40.93212604476895</v>
      </c>
      <c r="K16" s="250">
        <f t="shared" si="6"/>
        <v>37.354069981098604</v>
      </c>
      <c r="L16" s="251">
        <f t="shared" si="7"/>
        <v>44.510182108439302</v>
      </c>
      <c r="M16" s="13"/>
    </row>
    <row r="17" spans="1:13" ht="13.5" thickBot="1" x14ac:dyDescent="0.35">
      <c r="A17" s="44" t="s">
        <v>6</v>
      </c>
      <c r="B17" s="245">
        <v>32052</v>
      </c>
      <c r="C17" s="246">
        <v>1634</v>
      </c>
      <c r="D17" s="247">
        <f t="shared" si="0"/>
        <v>5.097965805565955E-2</v>
      </c>
      <c r="E17" s="240">
        <v>4.0932126044768952E-2</v>
      </c>
      <c r="F17" s="248">
        <f t="shared" si="1"/>
        <v>1.106698334005458E-3</v>
      </c>
      <c r="G17" s="249">
        <f t="shared" si="2"/>
        <v>3.7612031042752576E-2</v>
      </c>
      <c r="H17" s="249">
        <f t="shared" si="3"/>
        <v>4.4252221046785327E-2</v>
      </c>
      <c r="I17" s="250">
        <f t="shared" si="4"/>
        <v>50.979658055659549</v>
      </c>
      <c r="J17" s="250">
        <f t="shared" si="5"/>
        <v>40.93212604476895</v>
      </c>
      <c r="K17" s="250">
        <f t="shared" si="6"/>
        <v>37.612031042752577</v>
      </c>
      <c r="L17" s="251">
        <f t="shared" si="7"/>
        <v>44.25222104678533</v>
      </c>
      <c r="M17" s="13"/>
    </row>
    <row r="18" spans="1:13" ht="13.5" thickBot="1" x14ac:dyDescent="0.35">
      <c r="A18" s="47" t="s">
        <v>114</v>
      </c>
      <c r="B18" s="252">
        <v>45374</v>
      </c>
      <c r="C18" s="253">
        <v>1910</v>
      </c>
      <c r="D18" s="254">
        <f t="shared" si="0"/>
        <v>4.2094591616344164E-2</v>
      </c>
      <c r="E18" s="278">
        <v>4.0932126044768952E-2</v>
      </c>
      <c r="F18" s="255">
        <f t="shared" si="1"/>
        <v>9.3015064134308772E-4</v>
      </c>
      <c r="G18" s="256">
        <f t="shared" si="2"/>
        <v>3.8141674120739689E-2</v>
      </c>
      <c r="H18" s="256">
        <f t="shared" si="3"/>
        <v>4.3722577968798214E-2</v>
      </c>
      <c r="I18" s="257">
        <f t="shared" si="4"/>
        <v>42.094591616344161</v>
      </c>
      <c r="J18" s="257">
        <f t="shared" si="5"/>
        <v>40.93212604476895</v>
      </c>
      <c r="K18" s="257">
        <f t="shared" si="6"/>
        <v>38.141674120739687</v>
      </c>
      <c r="L18" s="258">
        <f t="shared" si="7"/>
        <v>43.722577968798213</v>
      </c>
      <c r="M18" s="13"/>
    </row>
    <row r="19" spans="1:13" ht="13.5" thickBot="1" x14ac:dyDescent="0.35">
      <c r="A19" s="105" t="s">
        <v>54</v>
      </c>
      <c r="B19" s="259">
        <v>222695</v>
      </c>
      <c r="C19" s="260">
        <v>9119</v>
      </c>
      <c r="D19" s="261">
        <f t="shared" si="0"/>
        <v>4.0948382316621387E-2</v>
      </c>
      <c r="E19" s="262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13"/>
      <c r="B20" s="234"/>
      <c r="C20" s="263"/>
      <c r="D20" s="13"/>
      <c r="E20" s="13"/>
      <c r="F20" s="13"/>
      <c r="G20" s="13"/>
      <c r="H20" s="13"/>
      <c r="I20" s="13"/>
      <c r="J20" s="13"/>
      <c r="K20" s="13"/>
      <c r="L20" s="13"/>
      <c r="M20" s="13"/>
    </row>
  </sheetData>
  <sortState ref="S5:S18">
    <sortCondition ref="S5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L28"/>
  <sheetViews>
    <sheetView topLeftCell="G1" zoomScale="75" zoomScaleNormal="75" workbookViewId="0">
      <selection activeCell="AB4" sqref="AB4"/>
    </sheetView>
  </sheetViews>
  <sheetFormatPr defaultRowHeight="12.5" x14ac:dyDescent="0.25"/>
  <cols>
    <col min="1" max="1" width="23.453125" customWidth="1"/>
    <col min="2" max="6" width="8" customWidth="1"/>
    <col min="7" max="8" width="22.36328125" customWidth="1"/>
    <col min="9" max="10" width="9.54296875" customWidth="1"/>
    <col min="11" max="11" width="9.54296875" style="1" customWidth="1"/>
    <col min="12" max="12" width="12.6328125" customWidth="1"/>
    <col min="13" max="14" width="12.6328125" style="1" customWidth="1"/>
    <col min="15" max="22" width="9.54296875" style="1" customWidth="1"/>
    <col min="23" max="45" width="9.36328125" style="8"/>
  </cols>
  <sheetData>
    <row r="1" spans="1:90" s="22" customFormat="1" ht="51" customHeight="1" thickBot="1" x14ac:dyDescent="0.3">
      <c r="B1" s="314" t="s">
        <v>0</v>
      </c>
      <c r="C1" s="315"/>
      <c r="D1" s="315"/>
      <c r="E1" s="315"/>
      <c r="F1" s="316"/>
      <c r="G1" s="325" t="s">
        <v>94</v>
      </c>
      <c r="H1" s="326"/>
      <c r="I1" s="322" t="s">
        <v>99</v>
      </c>
      <c r="J1" s="323"/>
      <c r="K1" s="324"/>
      <c r="L1" s="322" t="s">
        <v>97</v>
      </c>
      <c r="M1" s="324"/>
      <c r="N1" s="86" t="s">
        <v>88</v>
      </c>
      <c r="O1" s="322" t="s">
        <v>101</v>
      </c>
      <c r="P1" s="324"/>
      <c r="Q1" s="320" t="s">
        <v>98</v>
      </c>
      <c r="R1" s="321"/>
      <c r="S1" s="320" t="s">
        <v>102</v>
      </c>
      <c r="T1" s="321"/>
      <c r="U1" s="335" t="s">
        <v>43</v>
      </c>
      <c r="V1" s="321"/>
      <c r="W1" s="320" t="s">
        <v>100</v>
      </c>
      <c r="X1" s="336"/>
      <c r="Y1" s="321"/>
      <c r="Z1" s="334" t="s">
        <v>38</v>
      </c>
      <c r="AA1" s="323"/>
      <c r="AB1" s="324"/>
      <c r="AC1" s="334" t="s">
        <v>31</v>
      </c>
      <c r="AD1" s="323"/>
      <c r="AE1" s="324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</row>
    <row r="2" spans="1:90" s="22" customFormat="1" ht="85.25" customHeight="1" thickBot="1" x14ac:dyDescent="0.3">
      <c r="A2" s="145" t="s">
        <v>93</v>
      </c>
      <c r="B2" s="314"/>
      <c r="C2" s="315"/>
      <c r="D2" s="315"/>
      <c r="E2" s="315"/>
      <c r="F2" s="316"/>
      <c r="G2" s="188" t="s">
        <v>118</v>
      </c>
      <c r="H2" s="188" t="s">
        <v>119</v>
      </c>
      <c r="I2" s="317" t="s">
        <v>1211</v>
      </c>
      <c r="J2" s="318"/>
      <c r="K2" s="319"/>
      <c r="L2" s="317" t="s">
        <v>1212</v>
      </c>
      <c r="M2" s="319"/>
      <c r="N2" s="188" t="s">
        <v>115</v>
      </c>
      <c r="O2" s="317" t="s">
        <v>116</v>
      </c>
      <c r="P2" s="319"/>
      <c r="Q2" s="317" t="s">
        <v>1213</v>
      </c>
      <c r="R2" s="319"/>
      <c r="S2" s="317" t="s">
        <v>117</v>
      </c>
      <c r="T2" s="319"/>
      <c r="U2" s="327" t="s">
        <v>87</v>
      </c>
      <c r="V2" s="328"/>
      <c r="W2" s="317" t="s">
        <v>120</v>
      </c>
      <c r="X2" s="329"/>
      <c r="Y2" s="330"/>
      <c r="Z2" s="317" t="s">
        <v>121</v>
      </c>
      <c r="AA2" s="329"/>
      <c r="AB2" s="330"/>
      <c r="AC2" s="331" t="s">
        <v>87</v>
      </c>
      <c r="AD2" s="332"/>
      <c r="AE2" s="333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</row>
    <row r="3" spans="1:90" s="173" customFormat="1" ht="162" customHeight="1" thickBot="1" x14ac:dyDescent="0.3">
      <c r="A3" s="181" t="s">
        <v>13</v>
      </c>
      <c r="B3" s="182" t="s">
        <v>1</v>
      </c>
      <c r="C3" s="183" t="s">
        <v>9</v>
      </c>
      <c r="D3" s="183" t="s">
        <v>14</v>
      </c>
      <c r="E3" s="183" t="s">
        <v>10</v>
      </c>
      <c r="F3" s="184" t="s">
        <v>11</v>
      </c>
      <c r="G3" s="185" t="s">
        <v>95</v>
      </c>
      <c r="H3" s="185" t="s">
        <v>96</v>
      </c>
      <c r="I3" s="163" t="s">
        <v>40</v>
      </c>
      <c r="J3" s="162" t="s">
        <v>41</v>
      </c>
      <c r="K3" s="171" t="s">
        <v>60</v>
      </c>
      <c r="L3" s="162" t="s">
        <v>45</v>
      </c>
      <c r="M3" s="171" t="s">
        <v>59</v>
      </c>
      <c r="N3" s="171" t="s">
        <v>89</v>
      </c>
      <c r="O3" s="162" t="s">
        <v>92</v>
      </c>
      <c r="P3" s="171" t="s">
        <v>58</v>
      </c>
      <c r="Q3" s="186" t="s">
        <v>91</v>
      </c>
      <c r="R3" s="187" t="s">
        <v>57</v>
      </c>
      <c r="S3" s="186" t="s">
        <v>42</v>
      </c>
      <c r="T3" s="187" t="s">
        <v>56</v>
      </c>
      <c r="U3" s="186" t="s">
        <v>44</v>
      </c>
      <c r="V3" s="187" t="s">
        <v>55</v>
      </c>
      <c r="W3" s="177" t="s">
        <v>28</v>
      </c>
      <c r="X3" s="162" t="s">
        <v>52</v>
      </c>
      <c r="Y3" s="171" t="s">
        <v>61</v>
      </c>
      <c r="Z3" s="177" t="s">
        <v>29</v>
      </c>
      <c r="AA3" s="162" t="s">
        <v>30</v>
      </c>
      <c r="AB3" s="171" t="s">
        <v>62</v>
      </c>
      <c r="AC3" s="177" t="s">
        <v>32</v>
      </c>
      <c r="AD3" s="162" t="s">
        <v>76</v>
      </c>
      <c r="AE3" s="171" t="s">
        <v>63</v>
      </c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</row>
    <row r="4" spans="1:90" ht="15.75" customHeight="1" thickBot="1" x14ac:dyDescent="0.35">
      <c r="A4" s="48" t="s">
        <v>15</v>
      </c>
      <c r="B4" s="66">
        <f>'Summary Statistics KPI 0'!B10</f>
        <v>26588</v>
      </c>
      <c r="C4" s="60">
        <f>'Summary Statistics KPI 0'!C10</f>
        <v>1794</v>
      </c>
      <c r="D4" s="60">
        <f>'Summary Statistics KPI 0'!E10</f>
        <v>2171</v>
      </c>
      <c r="E4" s="60">
        <f>'Summary Statistics KPI 0'!G10</f>
        <v>11</v>
      </c>
      <c r="F4" s="67">
        <f>'Summary Statistics KPI 0'!I10</f>
        <v>22634</v>
      </c>
      <c r="G4" s="146" t="s">
        <v>90</v>
      </c>
      <c r="H4" s="149" t="s">
        <v>90</v>
      </c>
      <c r="I4" s="122">
        <f>'Data Sheet'!F96</f>
        <v>1594</v>
      </c>
      <c r="J4" s="123">
        <f>'Data Sheet'!F111</f>
        <v>20889</v>
      </c>
      <c r="K4" s="305">
        <f t="shared" ref="K4:K17" si="0">J4/(F4-I4)</f>
        <v>0.99282319391634977</v>
      </c>
      <c r="L4" s="124">
        <f>'Data Sheet'!F156</f>
        <v>17007</v>
      </c>
      <c r="M4" s="305">
        <f t="shared" ref="M4:M17" si="1">L4/F4</f>
        <v>0.75139171158434215</v>
      </c>
      <c r="N4" s="195">
        <f t="shared" ref="N4" si="2">(K4-M4)</f>
        <v>0.24143148233200762</v>
      </c>
      <c r="O4" s="124">
        <f>'Data Sheet'!F201</f>
        <v>16918</v>
      </c>
      <c r="P4" s="305">
        <f t="shared" ref="P4:P18" si="3">O4/F4</f>
        <v>0.74745957409207386</v>
      </c>
      <c r="Q4" s="124">
        <f>'Data Sheet'!F246</f>
        <v>16934</v>
      </c>
      <c r="R4" s="305">
        <f t="shared" ref="R4:R18" si="4">Q4/F4</f>
        <v>0.74816647521427937</v>
      </c>
      <c r="S4" s="124">
        <f>'Data Sheet'!F291</f>
        <v>19600</v>
      </c>
      <c r="T4" s="194">
        <f t="shared" ref="T4:T18" si="5">S4/F4</f>
        <v>0.86595387470177609</v>
      </c>
      <c r="U4" s="124">
        <f>'Data Sheet'!F336</f>
        <v>485</v>
      </c>
      <c r="V4" s="194">
        <f t="shared" ref="V4:V18" si="6">U4/F4</f>
        <v>2.1427940266855173E-2</v>
      </c>
      <c r="W4" s="124">
        <f>'Data Sheet'!F366</f>
        <v>17041</v>
      </c>
      <c r="X4" s="124">
        <f>'Data Sheet'!F381</f>
        <v>529</v>
      </c>
      <c r="Y4" s="305">
        <f t="shared" ref="Y4:Y17" si="7">X4/W4</f>
        <v>3.1042779179625609E-2</v>
      </c>
      <c r="Z4" s="298">
        <f>'Data Sheet'!F411</f>
        <v>1491</v>
      </c>
      <c r="AA4" s="299">
        <f>'Data Sheet'!F426</f>
        <v>78</v>
      </c>
      <c r="AB4" s="310">
        <f t="shared" ref="AB4:AB18" si="8">AA4/Z4</f>
        <v>5.2313883299798795E-2</v>
      </c>
      <c r="AC4" s="132">
        <f>'Data Sheet'!F456</f>
        <v>18532</v>
      </c>
      <c r="AD4" s="133">
        <f>'Data Sheet'!F471</f>
        <v>607</v>
      </c>
      <c r="AE4" s="195">
        <f t="shared" ref="AE4:AE17" si="9">AD4/AC4</f>
        <v>3.2754154975178071E-2</v>
      </c>
      <c r="AS4"/>
    </row>
    <row r="5" spans="1:90" ht="15.75" customHeight="1" thickBot="1" x14ac:dyDescent="0.35">
      <c r="A5" s="44" t="s">
        <v>2</v>
      </c>
      <c r="B5" s="66">
        <f>'Summary Statistics KPI 0'!B11</f>
        <v>8346</v>
      </c>
      <c r="C5" s="60">
        <f>'Summary Statistics KPI 0'!C11</f>
        <v>499</v>
      </c>
      <c r="D5" s="60">
        <f>'Summary Statistics KPI 0'!E11</f>
        <v>1563</v>
      </c>
      <c r="E5" s="60">
        <f>'Summary Statistics KPI 0'!G11</f>
        <v>40</v>
      </c>
      <c r="F5" s="67">
        <f>'Summary Statistics KPI 0'!I11</f>
        <v>6324</v>
      </c>
      <c r="G5" s="146" t="s">
        <v>90</v>
      </c>
      <c r="H5" s="149" t="s">
        <v>90</v>
      </c>
      <c r="I5" s="122">
        <f>'Data Sheet'!F97</f>
        <v>202</v>
      </c>
      <c r="J5" s="123">
        <f>'Data Sheet'!F112</f>
        <v>6015</v>
      </c>
      <c r="K5" s="306">
        <f t="shared" si="0"/>
        <v>0.98252205161711859</v>
      </c>
      <c r="L5" s="301">
        <f>'Data Sheet'!F157</f>
        <v>5058</v>
      </c>
      <c r="M5" s="198">
        <f t="shared" si="1"/>
        <v>0.79981024667931688</v>
      </c>
      <c r="N5" s="197">
        <f t="shared" ref="N5:N18" si="10">(K5-M5)</f>
        <v>0.1827118049378017</v>
      </c>
      <c r="O5" s="124">
        <f>'Data Sheet'!F202</f>
        <v>4961</v>
      </c>
      <c r="P5" s="306">
        <f t="shared" ref="P5:P17" si="11">O5/F5</f>
        <v>0.78447185325743196</v>
      </c>
      <c r="Q5" s="301">
        <f>'Data Sheet'!F247</f>
        <v>4961</v>
      </c>
      <c r="R5" s="306">
        <f t="shared" ref="R5:R17" si="12">Q5/F5</f>
        <v>0.78447185325743196</v>
      </c>
      <c r="S5" s="124">
        <f>'Data Sheet'!F292</f>
        <v>5534</v>
      </c>
      <c r="T5" s="196">
        <f t="shared" ref="T5:T17" si="13">S5/F5</f>
        <v>0.875079063883618</v>
      </c>
      <c r="U5" s="124">
        <f>'Data Sheet'!F337</f>
        <v>89</v>
      </c>
      <c r="V5" s="196">
        <f t="shared" ref="V5:V17" si="14">U5/F5</f>
        <v>1.4073371283997469E-2</v>
      </c>
      <c r="W5" s="124">
        <f>'Data Sheet'!F367</f>
        <v>5155</v>
      </c>
      <c r="X5" s="124">
        <f>'Data Sheet'!F382</f>
        <v>89</v>
      </c>
      <c r="Y5" s="196">
        <f t="shared" si="7"/>
        <v>1.7264791464597477E-2</v>
      </c>
      <c r="Z5" s="122">
        <f>'Data Sheet'!F412</f>
        <v>246</v>
      </c>
      <c r="AA5" s="123">
        <f>'Data Sheet'!F427</f>
        <v>2</v>
      </c>
      <c r="AB5" s="197">
        <f t="shared" si="8"/>
        <v>8.130081300813009E-3</v>
      </c>
      <c r="AC5" s="132">
        <f>'Data Sheet'!F457</f>
        <v>5401</v>
      </c>
      <c r="AD5" s="133">
        <f>'Data Sheet'!F472</f>
        <v>91</v>
      </c>
      <c r="AE5" s="197">
        <f t="shared" si="9"/>
        <v>1.6848731716348823E-2</v>
      </c>
      <c r="AR5"/>
      <c r="AS5"/>
    </row>
    <row r="6" spans="1:90" ht="15.75" customHeight="1" thickBot="1" x14ac:dyDescent="0.35">
      <c r="A6" s="44" t="s">
        <v>112</v>
      </c>
      <c r="B6" s="66">
        <f>'Summary Statistics KPI 0'!B12</f>
        <v>10686</v>
      </c>
      <c r="C6" s="60">
        <f>'Summary Statistics KPI 0'!C12</f>
        <v>1159</v>
      </c>
      <c r="D6" s="60">
        <f>'Summary Statistics KPI 0'!E12</f>
        <v>1107</v>
      </c>
      <c r="E6" s="60">
        <f>'Summary Statistics KPI 0'!G12</f>
        <v>146</v>
      </c>
      <c r="F6" s="67">
        <f>'Summary Statistics KPI 0'!I12</f>
        <v>8566</v>
      </c>
      <c r="G6" s="146" t="s">
        <v>90</v>
      </c>
      <c r="H6" s="149" t="s">
        <v>90</v>
      </c>
      <c r="I6" s="122">
        <f>'Data Sheet'!F98</f>
        <v>89</v>
      </c>
      <c r="J6" s="123">
        <f>'Data Sheet'!F113</f>
        <v>8382</v>
      </c>
      <c r="K6" s="306">
        <f t="shared" si="0"/>
        <v>0.98879320514332902</v>
      </c>
      <c r="L6" s="301">
        <f>'Data Sheet'!F158</f>
        <v>7600</v>
      </c>
      <c r="M6" s="198">
        <f t="shared" si="1"/>
        <v>0.88722857809946298</v>
      </c>
      <c r="N6" s="197">
        <f t="shared" si="10"/>
        <v>0.10156462704386604</v>
      </c>
      <c r="O6" s="124">
        <f>'Data Sheet'!F203</f>
        <v>7581</v>
      </c>
      <c r="P6" s="196">
        <f t="shared" si="11"/>
        <v>0.88501050665421432</v>
      </c>
      <c r="Q6" s="301">
        <f>'Data Sheet'!F248</f>
        <v>7581</v>
      </c>
      <c r="R6" s="198">
        <f t="shared" si="12"/>
        <v>0.88501050665421432</v>
      </c>
      <c r="S6" s="124">
        <f>'Data Sheet'!F293</f>
        <v>7994</v>
      </c>
      <c r="T6" s="196">
        <f t="shared" si="13"/>
        <v>0.93322437543777725</v>
      </c>
      <c r="U6" s="124">
        <f>'Data Sheet'!F338</f>
        <v>52</v>
      </c>
      <c r="V6" s="196">
        <f t="shared" si="14"/>
        <v>6.0705113238384307E-3</v>
      </c>
      <c r="W6" s="124">
        <f>'Data Sheet'!F368</f>
        <v>7929</v>
      </c>
      <c r="X6" s="124">
        <f>'Data Sheet'!F383</f>
        <v>58</v>
      </c>
      <c r="Y6" s="280">
        <f t="shared" si="7"/>
        <v>7.31491991423887E-3</v>
      </c>
      <c r="Z6" s="122">
        <f>'Data Sheet'!F413</f>
        <v>127</v>
      </c>
      <c r="AA6" s="123">
        <f>'Data Sheet'!F428</f>
        <v>8</v>
      </c>
      <c r="AB6" s="309">
        <f t="shared" si="8"/>
        <v>6.2992125984251968E-2</v>
      </c>
      <c r="AC6" s="132">
        <f>'Data Sheet'!F458</f>
        <v>8056</v>
      </c>
      <c r="AD6" s="133">
        <f>'Data Sheet'!F473</f>
        <v>66</v>
      </c>
      <c r="AE6" s="197">
        <f t="shared" si="9"/>
        <v>8.1926514399205553E-3</v>
      </c>
      <c r="AR6"/>
      <c r="AS6"/>
    </row>
    <row r="7" spans="1:90" ht="15.75" customHeight="1" thickBot="1" x14ac:dyDescent="0.35">
      <c r="A7" s="45" t="s">
        <v>3</v>
      </c>
      <c r="B7" s="66">
        <f>'Summary Statistics KPI 0'!B13</f>
        <v>23350</v>
      </c>
      <c r="C7" s="60">
        <f>'Summary Statistics KPI 0'!C13</f>
        <v>1753</v>
      </c>
      <c r="D7" s="60">
        <f>'Summary Statistics KPI 0'!E13</f>
        <v>1313</v>
      </c>
      <c r="E7" s="60">
        <f>'Summary Statistics KPI 0'!G13</f>
        <v>136</v>
      </c>
      <c r="F7" s="67">
        <f>'Summary Statistics KPI 0'!I13</f>
        <v>20420</v>
      </c>
      <c r="G7" s="146" t="s">
        <v>90</v>
      </c>
      <c r="H7" s="149" t="s">
        <v>90</v>
      </c>
      <c r="I7" s="122">
        <f>'Data Sheet'!F99</f>
        <v>783</v>
      </c>
      <c r="J7" s="123">
        <f>'Data Sheet'!F114</f>
        <v>19488</v>
      </c>
      <c r="K7" s="306">
        <f t="shared" si="0"/>
        <v>0.99241228293527528</v>
      </c>
      <c r="L7" s="301">
        <f>'Data Sheet'!F159</f>
        <v>16394</v>
      </c>
      <c r="M7" s="198">
        <f t="shared" si="1"/>
        <v>0.80284035259549458</v>
      </c>
      <c r="N7" s="197">
        <f t="shared" si="10"/>
        <v>0.1895719303397807</v>
      </c>
      <c r="O7" s="124">
        <f>'Data Sheet'!F204</f>
        <v>16133</v>
      </c>
      <c r="P7" s="306">
        <f t="shared" si="11"/>
        <v>0.79005876591576885</v>
      </c>
      <c r="Q7" s="301">
        <f>'Data Sheet'!F249</f>
        <v>16133</v>
      </c>
      <c r="R7" s="306">
        <f t="shared" si="12"/>
        <v>0.79005876591576885</v>
      </c>
      <c r="S7" s="124">
        <f>'Data Sheet'!F294</f>
        <v>18198</v>
      </c>
      <c r="T7" s="196">
        <f t="shared" si="13"/>
        <v>0.89118511263467193</v>
      </c>
      <c r="U7" s="124">
        <f>'Data Sheet'!F339</f>
        <v>391</v>
      </c>
      <c r="V7" s="196">
        <f t="shared" si="14"/>
        <v>1.9147894221351616E-2</v>
      </c>
      <c r="W7" s="124">
        <f>'Data Sheet'!F369</f>
        <v>15587</v>
      </c>
      <c r="X7" s="124">
        <f>'Data Sheet'!F384</f>
        <v>370</v>
      </c>
      <c r="Y7" s="196">
        <f t="shared" si="7"/>
        <v>2.3737730159748508E-2</v>
      </c>
      <c r="Z7" s="122">
        <f>'Data Sheet'!F414</f>
        <v>1640</v>
      </c>
      <c r="AA7" s="123">
        <f>'Data Sheet'!F429</f>
        <v>68</v>
      </c>
      <c r="AB7" s="309">
        <f t="shared" si="8"/>
        <v>4.1463414634146344E-2</v>
      </c>
      <c r="AC7" s="132">
        <f>'Data Sheet'!F459</f>
        <v>17227</v>
      </c>
      <c r="AD7" s="133">
        <f>'Data Sheet'!F474</f>
        <v>438</v>
      </c>
      <c r="AE7" s="197">
        <f t="shared" si="9"/>
        <v>2.5425204620653626E-2</v>
      </c>
      <c r="AG7" s="14"/>
      <c r="AR7"/>
      <c r="AS7"/>
    </row>
    <row r="8" spans="1:90" ht="15.75" customHeight="1" thickBot="1" x14ac:dyDescent="0.35">
      <c r="A8" s="44" t="s">
        <v>111</v>
      </c>
      <c r="B8" s="66">
        <f>'Summary Statistics KPI 0'!B14</f>
        <v>18480</v>
      </c>
      <c r="C8" s="60">
        <f>'Summary Statistics KPI 0'!C14</f>
        <v>1368</v>
      </c>
      <c r="D8" s="60">
        <f>'Summary Statistics KPI 0'!E14</f>
        <v>783</v>
      </c>
      <c r="E8" s="60">
        <f>'Summary Statistics KPI 0'!G14</f>
        <v>473</v>
      </c>
      <c r="F8" s="67">
        <f>'Summary Statistics KPI 0'!I14</f>
        <v>16802</v>
      </c>
      <c r="G8" s="146" t="s">
        <v>90</v>
      </c>
      <c r="H8" s="149" t="s">
        <v>90</v>
      </c>
      <c r="I8" s="122">
        <f>'Data Sheet'!F100</f>
        <v>313</v>
      </c>
      <c r="J8" s="123">
        <f>'Data Sheet'!F115</f>
        <v>15794</v>
      </c>
      <c r="K8" s="306">
        <f t="shared" si="0"/>
        <v>0.95785068833767961</v>
      </c>
      <c r="L8" s="301">
        <f>'Data Sheet'!F160</f>
        <v>13559</v>
      </c>
      <c r="M8" s="198">
        <f t="shared" si="1"/>
        <v>0.80698726342102134</v>
      </c>
      <c r="N8" s="197">
        <f t="shared" si="10"/>
        <v>0.15086342491665827</v>
      </c>
      <c r="O8" s="124">
        <f>'Data Sheet'!F205</f>
        <v>13412</v>
      </c>
      <c r="P8" s="306">
        <f t="shared" si="11"/>
        <v>0.79823830496369474</v>
      </c>
      <c r="Q8" s="301">
        <f>'Data Sheet'!F250</f>
        <v>13412</v>
      </c>
      <c r="R8" s="306">
        <f t="shared" si="12"/>
        <v>0.79823830496369474</v>
      </c>
      <c r="S8" s="124">
        <f>'Data Sheet'!F295</f>
        <v>15043</v>
      </c>
      <c r="T8" s="196">
        <f t="shared" si="13"/>
        <v>0.89531008213307939</v>
      </c>
      <c r="U8" s="124">
        <f>'Data Sheet'!F340</f>
        <v>534</v>
      </c>
      <c r="V8" s="196">
        <f t="shared" si="14"/>
        <v>3.1781930722533033E-2</v>
      </c>
      <c r="W8" s="124">
        <f>'Data Sheet'!F370</f>
        <v>13979</v>
      </c>
      <c r="X8" s="124">
        <f>'Data Sheet'!F385</f>
        <v>553</v>
      </c>
      <c r="Y8" s="306">
        <f t="shared" si="7"/>
        <v>3.9559339008512766E-2</v>
      </c>
      <c r="Z8" s="122">
        <f>'Data Sheet'!F415</f>
        <v>1799</v>
      </c>
      <c r="AA8" s="123">
        <f>'Data Sheet'!F430</f>
        <v>12</v>
      </c>
      <c r="AB8" s="197">
        <f t="shared" si="8"/>
        <v>6.6703724291272927E-3</v>
      </c>
      <c r="AC8" s="132">
        <f>'Data Sheet'!F460</f>
        <v>15778</v>
      </c>
      <c r="AD8" s="133">
        <f>'Data Sheet'!F475</f>
        <v>565</v>
      </c>
      <c r="AE8" s="197">
        <f t="shared" si="9"/>
        <v>3.5809354797819749E-2</v>
      </c>
      <c r="AG8" s="14"/>
      <c r="AJ8"/>
      <c r="AK8"/>
      <c r="AL8"/>
      <c r="AM8"/>
      <c r="AN8"/>
      <c r="AO8"/>
      <c r="AP8"/>
      <c r="AQ8"/>
      <c r="AR8"/>
      <c r="AS8"/>
    </row>
    <row r="9" spans="1:90" s="10" customFormat="1" ht="15.75" customHeight="1" thickBot="1" x14ac:dyDescent="0.35">
      <c r="A9" s="44" t="s">
        <v>110</v>
      </c>
      <c r="B9" s="66">
        <f>'Summary Statistics KPI 0'!B15</f>
        <v>33118</v>
      </c>
      <c r="C9" s="60">
        <f>'Summary Statistics KPI 0'!C15</f>
        <v>1679</v>
      </c>
      <c r="D9" s="60">
        <f>'Summary Statistics KPI 0'!E15</f>
        <v>3526</v>
      </c>
      <c r="E9" s="60">
        <f>'Summary Statistics KPI 0'!G15</f>
        <v>146</v>
      </c>
      <c r="F9" s="67">
        <f>'Summary Statistics KPI 0'!I15</f>
        <v>28059</v>
      </c>
      <c r="G9" s="146" t="s">
        <v>90</v>
      </c>
      <c r="H9" s="149" t="s">
        <v>90</v>
      </c>
      <c r="I9" s="122">
        <f>'Data Sheet'!F101</f>
        <v>1383</v>
      </c>
      <c r="J9" s="123">
        <f>'Data Sheet'!F116</f>
        <v>25801</v>
      </c>
      <c r="K9" s="306">
        <f t="shared" si="0"/>
        <v>0.96719898035687513</v>
      </c>
      <c r="L9" s="301">
        <f>'Data Sheet'!F161</f>
        <v>21636</v>
      </c>
      <c r="M9" s="306">
        <f t="shared" si="1"/>
        <v>0.77108949000320748</v>
      </c>
      <c r="N9" s="197">
        <f t="shared" si="10"/>
        <v>0.19610949035366765</v>
      </c>
      <c r="O9" s="124">
        <f>'Data Sheet'!F206</f>
        <v>20719</v>
      </c>
      <c r="P9" s="306">
        <f t="shared" si="11"/>
        <v>0.73840835382586689</v>
      </c>
      <c r="Q9" s="301">
        <f>'Data Sheet'!F251</f>
        <v>20722</v>
      </c>
      <c r="R9" s="306">
        <f t="shared" si="12"/>
        <v>0.73851527139242312</v>
      </c>
      <c r="S9" s="124">
        <f>'Data Sheet'!F296</f>
        <v>24906</v>
      </c>
      <c r="T9" s="196">
        <f t="shared" si="13"/>
        <v>0.88762963754944935</v>
      </c>
      <c r="U9" s="124">
        <f>'Data Sheet'!F341</f>
        <v>460</v>
      </c>
      <c r="V9" s="196">
        <f t="shared" si="14"/>
        <v>1.6394026871948394E-2</v>
      </c>
      <c r="W9" s="124">
        <f>'Data Sheet'!F371</f>
        <v>22071</v>
      </c>
      <c r="X9" s="124">
        <f>'Data Sheet'!F386</f>
        <v>473</v>
      </c>
      <c r="Y9" s="196">
        <f t="shared" si="7"/>
        <v>2.1430836844728376E-2</v>
      </c>
      <c r="Z9" s="122">
        <f>'Data Sheet'!F416</f>
        <v>1560</v>
      </c>
      <c r="AA9" s="123">
        <f>'Data Sheet'!F431</f>
        <v>51</v>
      </c>
      <c r="AB9" s="309">
        <f t="shared" si="8"/>
        <v>3.2692307692307694E-2</v>
      </c>
      <c r="AC9" s="132">
        <f>'Data Sheet'!F461</f>
        <v>23631</v>
      </c>
      <c r="AD9" s="133">
        <f>'Data Sheet'!F476</f>
        <v>524</v>
      </c>
      <c r="AE9" s="197">
        <f t="shared" si="9"/>
        <v>2.2174262621133256E-2</v>
      </c>
      <c r="AF9" s="8"/>
      <c r="AG9" s="14"/>
      <c r="AH9" s="8"/>
      <c r="AI9" s="8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</row>
    <row r="10" spans="1:90" ht="15.75" customHeight="1" thickBot="1" x14ac:dyDescent="0.35">
      <c r="A10" s="44" t="s">
        <v>114</v>
      </c>
      <c r="B10" s="66">
        <f>'Summary Statistics KPI 0'!B16</f>
        <v>70163</v>
      </c>
      <c r="C10" s="60">
        <f>'Summary Statistics KPI 0'!C16</f>
        <v>7158</v>
      </c>
      <c r="D10" s="60">
        <f>'Summary Statistics KPI 0'!E16</f>
        <v>4161</v>
      </c>
      <c r="E10" s="60">
        <f>'Summary Statistics KPI 0'!G16</f>
        <v>1215</v>
      </c>
      <c r="F10" s="67">
        <f>'Summary Statistics KPI 0'!I16</f>
        <v>60059</v>
      </c>
      <c r="G10" s="146" t="s">
        <v>90</v>
      </c>
      <c r="H10" s="149" t="s">
        <v>90</v>
      </c>
      <c r="I10" s="122">
        <f>'Data Sheet'!F102</f>
        <v>1364</v>
      </c>
      <c r="J10" s="123">
        <f>'Data Sheet'!F117</f>
        <v>57082</v>
      </c>
      <c r="K10" s="306">
        <f t="shared" si="0"/>
        <v>0.97251895391430276</v>
      </c>
      <c r="L10" s="301">
        <f>'Data Sheet'!F162</f>
        <v>46515</v>
      </c>
      <c r="M10" s="306">
        <f t="shared" si="1"/>
        <v>0.77448841972060811</v>
      </c>
      <c r="N10" s="197">
        <f t="shared" si="10"/>
        <v>0.19803053419369465</v>
      </c>
      <c r="O10" s="124">
        <f>'Data Sheet'!F207</f>
        <v>43239</v>
      </c>
      <c r="P10" s="306">
        <f t="shared" si="11"/>
        <v>0.71994205697730562</v>
      </c>
      <c r="Q10" s="301">
        <f>'Data Sheet'!F252</f>
        <v>43239</v>
      </c>
      <c r="R10" s="306">
        <f t="shared" si="12"/>
        <v>0.71994205697730562</v>
      </c>
      <c r="S10" s="124">
        <f>'Data Sheet'!F297</f>
        <v>52058</v>
      </c>
      <c r="T10" s="196">
        <f t="shared" si="13"/>
        <v>0.86678099868462677</v>
      </c>
      <c r="U10" s="124">
        <f>'Data Sheet'!F342</f>
        <v>889</v>
      </c>
      <c r="V10" s="196">
        <f t="shared" si="14"/>
        <v>1.4802111257263691E-2</v>
      </c>
      <c r="W10" s="301">
        <f>'Data Sheet'!F372</f>
        <v>44931</v>
      </c>
      <c r="X10" s="301">
        <f>'Data Sheet'!F387</f>
        <v>912</v>
      </c>
      <c r="Y10" s="196">
        <f t="shared" si="7"/>
        <v>2.0297789944581691E-2</v>
      </c>
      <c r="Z10" s="122">
        <f>'Data Sheet'!F417</f>
        <v>3935</v>
      </c>
      <c r="AA10" s="123">
        <f>'Data Sheet'!F432</f>
        <v>48</v>
      </c>
      <c r="AB10" s="197">
        <f t="shared" si="8"/>
        <v>1.2198221092757306E-2</v>
      </c>
      <c r="AC10" s="132">
        <f>'Data Sheet'!F462</f>
        <v>48866</v>
      </c>
      <c r="AD10" s="133">
        <f>'Data Sheet'!F477</f>
        <v>960</v>
      </c>
      <c r="AE10" s="197">
        <f t="shared" si="9"/>
        <v>1.9645561330986779E-2</v>
      </c>
      <c r="AG10" s="14"/>
      <c r="AJ10"/>
      <c r="AK10"/>
      <c r="AL10"/>
      <c r="AM10"/>
      <c r="AN10"/>
      <c r="AO10"/>
      <c r="AP10"/>
      <c r="AQ10"/>
      <c r="AR10"/>
      <c r="AS10"/>
    </row>
    <row r="11" spans="1:90" ht="15.75" customHeight="1" thickBot="1" x14ac:dyDescent="0.35">
      <c r="A11" s="44" t="s">
        <v>4</v>
      </c>
      <c r="B11" s="66">
        <f>'Summary Statistics KPI 0'!B17</f>
        <v>20048</v>
      </c>
      <c r="C11" s="60">
        <f>'Summary Statistics KPI 0'!C17</f>
        <v>1482</v>
      </c>
      <c r="D11" s="60">
        <f>'Summary Statistics KPI 0'!E17</f>
        <v>1586</v>
      </c>
      <c r="E11" s="60">
        <f>'Summary Statistics KPI 0'!G17</f>
        <v>473</v>
      </c>
      <c r="F11" s="67">
        <f>'Summary Statistics KPI 0'!I17</f>
        <v>17453</v>
      </c>
      <c r="G11" s="146" t="s">
        <v>90</v>
      </c>
      <c r="H11" s="149" t="s">
        <v>90</v>
      </c>
      <c r="I11" s="122">
        <f>'Data Sheet'!F103</f>
        <v>1187</v>
      </c>
      <c r="J11" s="123">
        <f>'Data Sheet'!F118</f>
        <v>15424</v>
      </c>
      <c r="K11" s="306">
        <f t="shared" si="0"/>
        <v>0.94823558342555025</v>
      </c>
      <c r="L11" s="301">
        <f>'Data Sheet'!F163</f>
        <v>12054</v>
      </c>
      <c r="M11" s="280">
        <f t="shared" si="1"/>
        <v>0.69065490173609123</v>
      </c>
      <c r="N11" s="197">
        <f t="shared" si="10"/>
        <v>0.25758068168945902</v>
      </c>
      <c r="O11" s="124">
        <f>'Data Sheet'!F208</f>
        <v>11407</v>
      </c>
      <c r="P11" s="280">
        <f t="shared" si="11"/>
        <v>0.65358391107545977</v>
      </c>
      <c r="Q11" s="301">
        <f>'Data Sheet'!F253</f>
        <v>11449</v>
      </c>
      <c r="R11" s="280">
        <f t="shared" si="12"/>
        <v>0.655990374147711</v>
      </c>
      <c r="S11" s="124">
        <f>'Data Sheet'!F298</f>
        <v>14081</v>
      </c>
      <c r="T11" s="196">
        <f t="shared" si="13"/>
        <v>0.80679539334211881</v>
      </c>
      <c r="U11" s="124">
        <f>'Data Sheet'!F343</f>
        <v>485</v>
      </c>
      <c r="V11" s="196">
        <f t="shared" si="14"/>
        <v>2.7788918810519682E-2</v>
      </c>
      <c r="W11" s="301">
        <f>'Data Sheet'!F373</f>
        <v>11757</v>
      </c>
      <c r="X11" s="301">
        <f>'Data Sheet'!F388</f>
        <v>525</v>
      </c>
      <c r="Y11" s="280">
        <f t="shared" si="7"/>
        <v>4.465424853278898E-2</v>
      </c>
      <c r="Z11" s="122">
        <f>'Data Sheet'!F418</f>
        <v>1168</v>
      </c>
      <c r="AA11" s="123">
        <f>'Data Sheet'!F433</f>
        <v>26</v>
      </c>
      <c r="AB11" s="309">
        <f t="shared" si="8"/>
        <v>2.2260273972602738E-2</v>
      </c>
      <c r="AC11" s="132">
        <f>'Data Sheet'!F463</f>
        <v>12925</v>
      </c>
      <c r="AD11" s="133">
        <f>'Data Sheet'!F478</f>
        <v>551</v>
      </c>
      <c r="AE11" s="197">
        <f t="shared" si="9"/>
        <v>4.2630560928433266E-2</v>
      </c>
      <c r="AG11" s="14"/>
      <c r="AJ11"/>
      <c r="AK11"/>
      <c r="AL11"/>
      <c r="AM11"/>
      <c r="AN11"/>
      <c r="AO11"/>
      <c r="AP11"/>
      <c r="AQ11"/>
      <c r="AR11"/>
      <c r="AS11"/>
    </row>
    <row r="12" spans="1:90" ht="15.75" customHeight="1" thickBot="1" x14ac:dyDescent="0.35">
      <c r="A12" s="46" t="s">
        <v>5</v>
      </c>
      <c r="B12" s="66">
        <f>'Summary Statistics KPI 0'!B18</f>
        <v>42279</v>
      </c>
      <c r="C12" s="60">
        <f>'Summary Statistics KPI 0'!C18</f>
        <v>4338</v>
      </c>
      <c r="D12" s="60">
        <f>'Summary Statistics KPI 0'!E18</f>
        <v>2427</v>
      </c>
      <c r="E12" s="60">
        <f>'Summary Statistics KPI 0'!G18</f>
        <v>873</v>
      </c>
      <c r="F12" s="67">
        <f>'Summary Statistics KPI 0'!I18</f>
        <v>36387</v>
      </c>
      <c r="G12" s="146" t="s">
        <v>90</v>
      </c>
      <c r="H12" s="149" t="s">
        <v>90</v>
      </c>
      <c r="I12" s="122">
        <f>'Data Sheet'!F104</f>
        <v>1217</v>
      </c>
      <c r="J12" s="123">
        <f>'Data Sheet'!F119</f>
        <v>34358</v>
      </c>
      <c r="K12" s="306">
        <f t="shared" si="0"/>
        <v>0.97691214102928636</v>
      </c>
      <c r="L12" s="301">
        <f>'Data Sheet'!F164</f>
        <v>26504</v>
      </c>
      <c r="M12" s="306">
        <f t="shared" si="1"/>
        <v>0.72839200813477345</v>
      </c>
      <c r="N12" s="197">
        <f t="shared" si="10"/>
        <v>0.24852013289451291</v>
      </c>
      <c r="O12" s="124">
        <f>'Data Sheet'!F209</f>
        <v>26030</v>
      </c>
      <c r="P12" s="306">
        <f t="shared" si="11"/>
        <v>0.71536537774479891</v>
      </c>
      <c r="Q12" s="301">
        <f>'Data Sheet'!F254</f>
        <v>26031</v>
      </c>
      <c r="R12" s="306">
        <f t="shared" si="12"/>
        <v>0.71539286008739389</v>
      </c>
      <c r="S12" s="124">
        <f>'Data Sheet'!F299</f>
        <v>30630</v>
      </c>
      <c r="T12" s="198">
        <f t="shared" si="13"/>
        <v>0.84178415368125981</v>
      </c>
      <c r="U12" s="124">
        <f>'Data Sheet'!F344</f>
        <v>794</v>
      </c>
      <c r="V12" s="198">
        <f t="shared" si="14"/>
        <v>2.1820980020336934E-2</v>
      </c>
      <c r="W12" s="301">
        <f>'Data Sheet'!F374</f>
        <v>25990</v>
      </c>
      <c r="X12" s="301">
        <f>'Data Sheet'!F389</f>
        <v>862</v>
      </c>
      <c r="Y12" s="306">
        <f t="shared" si="7"/>
        <v>3.3166602539438247E-2</v>
      </c>
      <c r="Z12" s="122">
        <f>'Data Sheet'!F419</f>
        <v>2381</v>
      </c>
      <c r="AA12" s="123">
        <f>'Data Sheet'!F434</f>
        <v>90</v>
      </c>
      <c r="AB12" s="309">
        <f t="shared" si="8"/>
        <v>3.77992440151197E-2</v>
      </c>
      <c r="AC12" s="132">
        <f>'Data Sheet'!F464</f>
        <v>28371</v>
      </c>
      <c r="AD12" s="133">
        <f>'Data Sheet'!F479</f>
        <v>952</v>
      </c>
      <c r="AE12" s="199">
        <f t="shared" si="9"/>
        <v>3.3555391068344438E-2</v>
      </c>
      <c r="AG12" s="14"/>
      <c r="AJ12"/>
      <c r="AK12"/>
      <c r="AL12"/>
      <c r="AM12"/>
      <c r="AN12"/>
      <c r="AO12"/>
      <c r="AP12"/>
      <c r="AQ12"/>
      <c r="AR12"/>
      <c r="AS12"/>
    </row>
    <row r="13" spans="1:90" ht="15.75" customHeight="1" thickBot="1" x14ac:dyDescent="0.35">
      <c r="A13" s="44" t="s">
        <v>6</v>
      </c>
      <c r="B13" s="66">
        <f>'Summary Statistics KPI 0'!B19</f>
        <v>49224</v>
      </c>
      <c r="C13" s="60">
        <f>'Summary Statistics KPI 0'!C19</f>
        <v>2644</v>
      </c>
      <c r="D13" s="60">
        <f>'Summary Statistics KPI 0'!E19</f>
        <v>5901</v>
      </c>
      <c r="E13" s="60">
        <f>'Summary Statistics KPI 0'!G19</f>
        <v>220</v>
      </c>
      <c r="F13" s="67">
        <f>'Summary Statistics KPI 0'!I19</f>
        <v>40899</v>
      </c>
      <c r="G13" s="146" t="s">
        <v>90</v>
      </c>
      <c r="H13" s="149" t="s">
        <v>90</v>
      </c>
      <c r="I13" s="122">
        <f>'Data Sheet'!F105</f>
        <v>1717</v>
      </c>
      <c r="J13" s="123">
        <f>'Data Sheet'!F120</f>
        <v>37840</v>
      </c>
      <c r="K13" s="306">
        <f t="shared" si="0"/>
        <v>0.96574957888826507</v>
      </c>
      <c r="L13" s="301">
        <f>'Data Sheet'!F165</f>
        <v>31062</v>
      </c>
      <c r="M13" s="306">
        <f t="shared" si="1"/>
        <v>0.75948067189906843</v>
      </c>
      <c r="N13" s="197">
        <f t="shared" si="10"/>
        <v>0.20626890698919664</v>
      </c>
      <c r="O13" s="124">
        <f>'Data Sheet'!F210</f>
        <v>30438</v>
      </c>
      <c r="P13" s="306">
        <f t="shared" si="11"/>
        <v>0.74422357514853665</v>
      </c>
      <c r="Q13" s="124">
        <f>'Data Sheet'!F255</f>
        <v>30438</v>
      </c>
      <c r="R13" s="306">
        <f t="shared" si="12"/>
        <v>0.74422357514853665</v>
      </c>
      <c r="S13" s="124">
        <f>'Data Sheet'!F300</f>
        <v>35374</v>
      </c>
      <c r="T13" s="196">
        <f t="shared" si="13"/>
        <v>0.86491112252133306</v>
      </c>
      <c r="U13" s="124">
        <f>'Data Sheet'!F345</f>
        <v>702</v>
      </c>
      <c r="V13" s="196">
        <f t="shared" si="14"/>
        <v>1.7164233844348273E-2</v>
      </c>
      <c r="W13" s="124">
        <f>'Data Sheet'!F375</f>
        <v>30469</v>
      </c>
      <c r="X13" s="124">
        <f>'Data Sheet'!F390</f>
        <v>756</v>
      </c>
      <c r="Y13" s="306">
        <f t="shared" si="7"/>
        <v>2.4812104105812464E-2</v>
      </c>
      <c r="Z13" s="122">
        <f>'Data Sheet'!F420</f>
        <v>2559</v>
      </c>
      <c r="AA13" s="123">
        <f>'Data Sheet'!F435</f>
        <v>111</v>
      </c>
      <c r="AB13" s="309">
        <f t="shared" si="8"/>
        <v>4.3376318874560373E-2</v>
      </c>
      <c r="AC13" s="132">
        <f>'Data Sheet'!F465</f>
        <v>33028</v>
      </c>
      <c r="AD13" s="133">
        <f>'Data Sheet'!F480</f>
        <v>867</v>
      </c>
      <c r="AE13" s="197">
        <f t="shared" si="9"/>
        <v>2.6250454160106577E-2</v>
      </c>
      <c r="AG13" s="14"/>
      <c r="AJ13"/>
      <c r="AK13"/>
      <c r="AL13"/>
      <c r="AM13"/>
      <c r="AN13"/>
      <c r="AO13"/>
      <c r="AP13"/>
      <c r="AQ13"/>
      <c r="AR13"/>
      <c r="AS13"/>
    </row>
    <row r="14" spans="1:90" ht="15.75" customHeight="1" thickBot="1" x14ac:dyDescent="0.35">
      <c r="A14" s="44" t="s">
        <v>7</v>
      </c>
      <c r="B14" s="66">
        <f>'Summary Statistics KPI 0'!B20</f>
        <v>1324</v>
      </c>
      <c r="C14" s="60">
        <f>'Summary Statistics KPI 0'!C20</f>
        <v>97</v>
      </c>
      <c r="D14" s="60">
        <f>'Summary Statistics KPI 0'!E20</f>
        <v>129</v>
      </c>
      <c r="E14" s="60">
        <f>'Summary Statistics KPI 0'!G20</f>
        <v>19</v>
      </c>
      <c r="F14" s="67">
        <f>'Summary Statistics KPI 0'!I20</f>
        <v>1117</v>
      </c>
      <c r="G14" s="146" t="s">
        <v>90</v>
      </c>
      <c r="H14" s="149" t="s">
        <v>90</v>
      </c>
      <c r="I14" s="122">
        <f>'Data Sheet'!F106</f>
        <v>3</v>
      </c>
      <c r="J14" s="123">
        <f>'Data Sheet'!F121</f>
        <v>1074</v>
      </c>
      <c r="K14" s="306">
        <f t="shared" si="0"/>
        <v>0.96409335727109513</v>
      </c>
      <c r="L14" s="124">
        <f>'Data Sheet'!F166</f>
        <v>977</v>
      </c>
      <c r="M14" s="198">
        <f t="shared" si="1"/>
        <v>0.87466427931960611</v>
      </c>
      <c r="N14" s="197">
        <f t="shared" si="10"/>
        <v>8.9429077951489022E-2</v>
      </c>
      <c r="O14" s="124">
        <f>'Data Sheet'!F211</f>
        <v>947</v>
      </c>
      <c r="P14" s="196">
        <f t="shared" si="11"/>
        <v>0.84780662488809311</v>
      </c>
      <c r="Q14" s="124">
        <f>'Data Sheet'!F256</f>
        <v>947</v>
      </c>
      <c r="R14" s="196">
        <f t="shared" si="12"/>
        <v>0.84780662488809311</v>
      </c>
      <c r="S14" s="124">
        <f>'Data Sheet'!F301</f>
        <v>1041</v>
      </c>
      <c r="T14" s="196">
        <f t="shared" si="13"/>
        <v>0.9319606087735004</v>
      </c>
      <c r="U14" s="124">
        <f>'Data Sheet'!F346</f>
        <v>33</v>
      </c>
      <c r="V14" s="196">
        <f t="shared" si="14"/>
        <v>2.954341987466428E-2</v>
      </c>
      <c r="W14" s="124">
        <f>'Data Sheet'!F376</f>
        <v>996</v>
      </c>
      <c r="X14" s="124">
        <f>'Data Sheet'!F391</f>
        <v>34</v>
      </c>
      <c r="Y14" s="306">
        <f t="shared" si="7"/>
        <v>3.4136546184738957E-2</v>
      </c>
      <c r="Z14" s="122">
        <f>'Data Sheet'!F421</f>
        <v>69</v>
      </c>
      <c r="AA14" s="123">
        <f>'Data Sheet'!F436</f>
        <v>1</v>
      </c>
      <c r="AB14" s="197">
        <f t="shared" si="8"/>
        <v>1.4492753623188406E-2</v>
      </c>
      <c r="AC14" s="132">
        <f>'Data Sheet'!F466</f>
        <v>1065</v>
      </c>
      <c r="AD14" s="133">
        <f>'Data Sheet'!F481</f>
        <v>35</v>
      </c>
      <c r="AE14" s="197">
        <f t="shared" si="9"/>
        <v>3.2863849765258218E-2</v>
      </c>
      <c r="AJ14"/>
      <c r="AK14"/>
      <c r="AL14"/>
      <c r="AM14"/>
      <c r="AN14"/>
      <c r="AO14"/>
      <c r="AP14"/>
      <c r="AQ14"/>
      <c r="AR14"/>
      <c r="AS14"/>
    </row>
    <row r="15" spans="1:90" ht="15.75" customHeight="1" thickBot="1" x14ac:dyDescent="0.35">
      <c r="A15" s="44" t="s">
        <v>113</v>
      </c>
      <c r="B15" s="66">
        <f>'Summary Statistics KPI 0'!B21</f>
        <v>1262</v>
      </c>
      <c r="C15" s="60">
        <f>'Summary Statistics KPI 0'!C21</f>
        <v>126</v>
      </c>
      <c r="D15" s="60">
        <f>'Summary Statistics KPI 0'!E21</f>
        <v>98</v>
      </c>
      <c r="E15" s="60">
        <f>'Summary Statistics KPI 0'!G21</f>
        <v>38</v>
      </c>
      <c r="F15" s="67">
        <f>'Summary Statistics KPI 0'!I21</f>
        <v>1076</v>
      </c>
      <c r="G15" s="146" t="s">
        <v>90</v>
      </c>
      <c r="H15" s="149" t="s">
        <v>90</v>
      </c>
      <c r="I15" s="122">
        <f>'Data Sheet'!F107</f>
        <v>31</v>
      </c>
      <c r="J15" s="123">
        <f>'Data Sheet'!F122</f>
        <v>995</v>
      </c>
      <c r="K15" s="306">
        <f t="shared" si="0"/>
        <v>0.95215311004784686</v>
      </c>
      <c r="L15" s="124">
        <f>'Data Sheet'!F167</f>
        <v>881</v>
      </c>
      <c r="M15" s="198">
        <f t="shared" si="1"/>
        <v>0.81877323420074355</v>
      </c>
      <c r="N15" s="197">
        <f t="shared" si="10"/>
        <v>0.13337987584710331</v>
      </c>
      <c r="O15" s="124">
        <f>'Data Sheet'!F212</f>
        <v>847</v>
      </c>
      <c r="P15" s="306">
        <f t="shared" si="11"/>
        <v>0.78717472118959109</v>
      </c>
      <c r="Q15" s="124">
        <f>'Data Sheet'!F257</f>
        <v>847</v>
      </c>
      <c r="R15" s="306">
        <f t="shared" si="12"/>
        <v>0.78717472118959109</v>
      </c>
      <c r="S15" s="124">
        <f>'Data Sheet'!F302</f>
        <v>979</v>
      </c>
      <c r="T15" s="196">
        <f t="shared" si="13"/>
        <v>0.9098513011152416</v>
      </c>
      <c r="U15" s="124">
        <f>'Data Sheet'!F347</f>
        <v>14</v>
      </c>
      <c r="V15" s="196">
        <f t="shared" si="14"/>
        <v>1.3011152416356878E-2</v>
      </c>
      <c r="W15" s="124">
        <f>'Data Sheet'!F377</f>
        <v>915</v>
      </c>
      <c r="X15" s="124">
        <f>'Data Sheet'!F392</f>
        <v>15</v>
      </c>
      <c r="Y15" s="196">
        <f t="shared" si="7"/>
        <v>1.6393442622950821E-2</v>
      </c>
      <c r="Z15" s="122">
        <f>'Data Sheet'!F422</f>
        <v>46</v>
      </c>
      <c r="AA15" s="123">
        <f>'Data Sheet'!F437</f>
        <v>0</v>
      </c>
      <c r="AB15" s="197">
        <f t="shared" si="8"/>
        <v>0</v>
      </c>
      <c r="AC15" s="132">
        <f>'Data Sheet'!F467</f>
        <v>961</v>
      </c>
      <c r="AD15" s="133">
        <f>'Data Sheet'!F482</f>
        <v>15</v>
      </c>
      <c r="AE15" s="197">
        <f t="shared" si="9"/>
        <v>1.5608740894901144E-2</v>
      </c>
      <c r="AJ15"/>
      <c r="AK15"/>
      <c r="AL15"/>
      <c r="AM15"/>
      <c r="AN15"/>
      <c r="AO15"/>
      <c r="AP15"/>
      <c r="AQ15"/>
      <c r="AR15"/>
      <c r="AS15"/>
    </row>
    <row r="16" spans="1:90" ht="15.75" customHeight="1" thickBot="1" x14ac:dyDescent="0.35">
      <c r="A16" s="44" t="s">
        <v>8</v>
      </c>
      <c r="B16" s="66">
        <f>'Summary Statistics KPI 0'!B22</f>
        <v>25924</v>
      </c>
      <c r="C16" s="60">
        <f>'Summary Statistics KPI 0'!C22</f>
        <v>1649</v>
      </c>
      <c r="D16" s="60">
        <f>'Summary Statistics KPI 0'!E22</f>
        <v>2080</v>
      </c>
      <c r="E16" s="60">
        <f>'Summary Statistics KPI 0'!G22</f>
        <v>31</v>
      </c>
      <c r="F16" s="67">
        <f>'Summary Statistics KPI 0'!I22</f>
        <v>22226</v>
      </c>
      <c r="G16" s="146" t="s">
        <v>90</v>
      </c>
      <c r="H16" s="149" t="s">
        <v>90</v>
      </c>
      <c r="I16" s="298">
        <f>'Data Sheet'!F108</f>
        <v>1680</v>
      </c>
      <c r="J16" s="299">
        <f>'Data Sheet'!F123</f>
        <v>18723</v>
      </c>
      <c r="K16" s="280">
        <f t="shared" si="0"/>
        <v>0.91127226710795284</v>
      </c>
      <c r="L16" s="124">
        <f>'Data Sheet'!F168</f>
        <v>15819</v>
      </c>
      <c r="M16" s="280">
        <f t="shared" si="1"/>
        <v>0.71173400521911279</v>
      </c>
      <c r="N16" s="197">
        <f t="shared" si="10"/>
        <v>0.19953826188884005</v>
      </c>
      <c r="O16" s="124">
        <f>'Data Sheet'!F213</f>
        <v>15362</v>
      </c>
      <c r="P16" s="280">
        <f t="shared" si="11"/>
        <v>0.69117250067488523</v>
      </c>
      <c r="Q16" s="124">
        <f>'Data Sheet'!F258</f>
        <v>15363</v>
      </c>
      <c r="R16" s="280">
        <f t="shared" si="12"/>
        <v>0.69121749302618551</v>
      </c>
      <c r="S16" s="124">
        <f>'Data Sheet'!F303</f>
        <v>19379</v>
      </c>
      <c r="T16" s="196">
        <f t="shared" si="13"/>
        <v>0.87190677584810583</v>
      </c>
      <c r="U16" s="124">
        <f>'Data Sheet'!F348</f>
        <v>531</v>
      </c>
      <c r="V16" s="196">
        <f t="shared" si="14"/>
        <v>2.3890938540448124E-2</v>
      </c>
      <c r="W16" s="124">
        <f>'Data Sheet'!F378</f>
        <v>15371</v>
      </c>
      <c r="X16" s="124">
        <f>'Data Sheet'!F393</f>
        <v>572</v>
      </c>
      <c r="Y16" s="306">
        <f t="shared" si="7"/>
        <v>3.72129334460998E-2</v>
      </c>
      <c r="Z16" s="122">
        <f>'Data Sheet'!F423</f>
        <v>1653</v>
      </c>
      <c r="AA16" s="123">
        <f>'Data Sheet'!F438</f>
        <v>53</v>
      </c>
      <c r="AB16" s="309">
        <f t="shared" si="8"/>
        <v>3.2062915910465818E-2</v>
      </c>
      <c r="AC16" s="132">
        <f>'Data Sheet'!F468</f>
        <v>17024</v>
      </c>
      <c r="AD16" s="133">
        <f>'Data Sheet'!F483</f>
        <v>625</v>
      </c>
      <c r="AE16" s="197">
        <f t="shared" si="9"/>
        <v>3.6712875939849621E-2</v>
      </c>
      <c r="AJ16"/>
      <c r="AK16"/>
      <c r="AL16"/>
      <c r="AM16"/>
      <c r="AN16"/>
      <c r="AO16"/>
      <c r="AP16"/>
      <c r="AQ16"/>
      <c r="AR16"/>
      <c r="AS16"/>
    </row>
    <row r="17" spans="1:90" ht="15.75" customHeight="1" thickBot="1" x14ac:dyDescent="0.35">
      <c r="A17" s="47" t="s">
        <v>16</v>
      </c>
      <c r="B17" s="66">
        <f>'Summary Statistics KPI 0'!B23</f>
        <v>1646</v>
      </c>
      <c r="C17" s="60">
        <f>'Summary Statistics KPI 0'!C23</f>
        <v>126</v>
      </c>
      <c r="D17" s="60">
        <f>'Summary Statistics KPI 0'!E23</f>
        <v>117</v>
      </c>
      <c r="E17" s="60">
        <f>'Summary Statistics KPI 0'!G23</f>
        <v>13</v>
      </c>
      <c r="F17" s="67">
        <f>'Summary Statistics KPI 0'!I23</f>
        <v>1416</v>
      </c>
      <c r="G17" s="146" t="s">
        <v>90</v>
      </c>
      <c r="H17" s="149" t="s">
        <v>90</v>
      </c>
      <c r="I17" s="298">
        <f>'Data Sheet'!F109</f>
        <v>148</v>
      </c>
      <c r="J17" s="299">
        <f>'Data Sheet'!F124</f>
        <v>1230</v>
      </c>
      <c r="K17" s="306">
        <f t="shared" si="0"/>
        <v>0.97003154574132489</v>
      </c>
      <c r="L17" s="124">
        <f>'Data Sheet'!F169</f>
        <v>1167</v>
      </c>
      <c r="M17" s="300">
        <f t="shared" si="1"/>
        <v>0.82415254237288138</v>
      </c>
      <c r="N17" s="197">
        <f t="shared" si="10"/>
        <v>0.14587900336844351</v>
      </c>
      <c r="O17" s="124">
        <f>'Data Sheet'!F214</f>
        <v>1145</v>
      </c>
      <c r="P17" s="200">
        <f t="shared" si="11"/>
        <v>0.80861581920903958</v>
      </c>
      <c r="Q17" s="124">
        <f>'Data Sheet'!F259</f>
        <v>1145</v>
      </c>
      <c r="R17" s="200">
        <f t="shared" si="12"/>
        <v>0.80861581920903958</v>
      </c>
      <c r="S17" s="124">
        <f>'Data Sheet'!F304</f>
        <v>1298</v>
      </c>
      <c r="T17" s="200">
        <f t="shared" si="13"/>
        <v>0.91666666666666663</v>
      </c>
      <c r="U17" s="124">
        <f>'Data Sheet'!F349</f>
        <v>31</v>
      </c>
      <c r="V17" s="200">
        <f t="shared" si="14"/>
        <v>2.1892655367231638E-2</v>
      </c>
      <c r="W17" s="124">
        <f>'Data Sheet'!F379</f>
        <v>1122</v>
      </c>
      <c r="X17" s="124">
        <f>'Data Sheet'!F394</f>
        <v>32</v>
      </c>
      <c r="Y17" s="308">
        <f t="shared" si="7"/>
        <v>2.8520499108734401E-2</v>
      </c>
      <c r="Z17" s="122">
        <f>'Data Sheet'!F424</f>
        <v>107</v>
      </c>
      <c r="AA17" s="123">
        <f>'Data Sheet'!F439</f>
        <v>1</v>
      </c>
      <c r="AB17" s="201">
        <f t="shared" si="8"/>
        <v>9.3457943925233638E-3</v>
      </c>
      <c r="AC17" s="132">
        <f>'Data Sheet'!F469</f>
        <v>1229</v>
      </c>
      <c r="AD17" s="133">
        <f>'Data Sheet'!F484</f>
        <v>33</v>
      </c>
      <c r="AE17" s="201">
        <f t="shared" si="9"/>
        <v>2.6851098454027666E-2</v>
      </c>
      <c r="AJ17"/>
      <c r="AK17"/>
      <c r="AL17"/>
      <c r="AM17"/>
      <c r="AN17"/>
      <c r="AO17"/>
      <c r="AP17"/>
      <c r="AQ17"/>
      <c r="AR17"/>
      <c r="AS17"/>
      <c r="CJ17" s="115"/>
      <c r="CK17" s="115"/>
      <c r="CL17" s="115"/>
    </row>
    <row r="18" spans="1:90" s="115" customFormat="1" ht="15.75" customHeight="1" thickBot="1" x14ac:dyDescent="0.35">
      <c r="A18" s="105" t="s">
        <v>54</v>
      </c>
      <c r="B18" s="80">
        <f>('Summary Statistics KPI 0'!B24)</f>
        <v>332438</v>
      </c>
      <c r="C18" s="81">
        <f>('Summary Statistics KPI 0'!C24)</f>
        <v>25872</v>
      </c>
      <c r="D18" s="81">
        <f>('Summary Statistics KPI 0'!E24)</f>
        <v>26962</v>
      </c>
      <c r="E18" s="81">
        <f>('Summary Statistics KPI 0'!G24)</f>
        <v>3834</v>
      </c>
      <c r="F18" s="150">
        <f>('Summary Statistics KPI 0'!I24)</f>
        <v>283438</v>
      </c>
      <c r="G18" s="151" t="s">
        <v>90</v>
      </c>
      <c r="H18" s="152" t="s">
        <v>90</v>
      </c>
      <c r="I18" s="127">
        <f>SUM(I4:I17)</f>
        <v>11711</v>
      </c>
      <c r="J18" s="126">
        <f>SUM(J4:J17)</f>
        <v>263095</v>
      </c>
      <c r="K18" s="307">
        <f t="shared" ref="K18" si="15">J18/(F18-I18)</f>
        <v>0.96823282191317017</v>
      </c>
      <c r="L18" s="125">
        <f>SUM(L4:L17)</f>
        <v>216233</v>
      </c>
      <c r="M18" s="307">
        <f t="shared" ref="M18" si="16">L18/F18</f>
        <v>0.76289347229376447</v>
      </c>
      <c r="N18" s="113">
        <f t="shared" si="10"/>
        <v>0.2053393496194057</v>
      </c>
      <c r="O18" s="127">
        <f>SUM(O4:O17)</f>
        <v>209139</v>
      </c>
      <c r="P18" s="307">
        <f t="shared" si="3"/>
        <v>0.73786507102082288</v>
      </c>
      <c r="Q18" s="125">
        <f>SUM(Q4:Q17)</f>
        <v>209202</v>
      </c>
      <c r="R18" s="307">
        <f t="shared" si="4"/>
        <v>0.73808734185253921</v>
      </c>
      <c r="S18" s="125">
        <f>SUM(S4:S17)</f>
        <v>246115</v>
      </c>
      <c r="T18" s="106">
        <f t="shared" si="5"/>
        <v>0.86832040869608174</v>
      </c>
      <c r="U18" s="125">
        <f>SUM(U4:U17)</f>
        <v>5490</v>
      </c>
      <c r="V18" s="106">
        <f t="shared" si="6"/>
        <v>1.9369315335276145E-2</v>
      </c>
      <c r="W18" s="125">
        <f>SUM(W4:W17)</f>
        <v>213313</v>
      </c>
      <c r="X18" s="126">
        <f>SUM(X4:X17)</f>
        <v>5780</v>
      </c>
      <c r="Y18" s="307">
        <f t="shared" ref="Y18" si="17">X18/W18</f>
        <v>2.7096332619202766E-2</v>
      </c>
      <c r="Z18" s="128">
        <f>SUM(Z4:Z17)</f>
        <v>18781</v>
      </c>
      <c r="AA18" s="129">
        <f>SUM(AA4:AA17)</f>
        <v>549</v>
      </c>
      <c r="AB18" s="307">
        <f t="shared" si="8"/>
        <v>2.9231670305095575E-2</v>
      </c>
      <c r="AC18" s="130">
        <f>SUM(AC4:AC17)</f>
        <v>232094</v>
      </c>
      <c r="AD18" s="131">
        <f>SUM(AD4:AD17)</f>
        <v>6329</v>
      </c>
      <c r="AE18" s="106">
        <f t="shared" ref="AE18" si="18">AD18/AC18</f>
        <v>2.7269123717114617E-2</v>
      </c>
      <c r="AF18" s="114"/>
      <c r="AG18" s="114"/>
      <c r="AH18" s="114"/>
      <c r="AI18" s="114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</row>
    <row r="19" spans="1:90" x14ac:dyDescent="0.25">
      <c r="AJ19"/>
      <c r="AK19"/>
      <c r="AL19"/>
      <c r="AM19"/>
      <c r="AN19"/>
      <c r="AO19"/>
      <c r="AP19"/>
      <c r="AQ19"/>
      <c r="AR19"/>
      <c r="AS19"/>
    </row>
    <row r="20" spans="1:90" x14ac:dyDescent="0.25">
      <c r="L20" s="1"/>
      <c r="AJ20"/>
      <c r="AK20"/>
      <c r="AL20"/>
      <c r="AM20"/>
      <c r="AN20"/>
      <c r="AO20"/>
      <c r="AP20"/>
      <c r="AQ20"/>
      <c r="AR20"/>
      <c r="AS20"/>
    </row>
    <row r="21" spans="1:90" x14ac:dyDescent="0.25">
      <c r="L21" s="1"/>
      <c r="M21" s="35"/>
      <c r="N21" s="35"/>
      <c r="R21" s="35"/>
      <c r="AJ21"/>
      <c r="AK21"/>
      <c r="AL21"/>
      <c r="AM21"/>
      <c r="AN21"/>
      <c r="AO21"/>
      <c r="AP21"/>
      <c r="AQ21"/>
      <c r="AR21"/>
      <c r="AS21"/>
    </row>
    <row r="22" spans="1:90" x14ac:dyDescent="0.25">
      <c r="L22" s="1"/>
      <c r="M22" s="35"/>
      <c r="N22" s="35"/>
      <c r="R22" s="35"/>
      <c r="AJ22"/>
      <c r="AK22"/>
      <c r="AL22"/>
      <c r="AM22"/>
      <c r="AN22"/>
      <c r="AO22"/>
      <c r="AP22"/>
      <c r="AQ22"/>
      <c r="AR22"/>
      <c r="AS22"/>
    </row>
    <row r="23" spans="1:90" x14ac:dyDescent="0.25">
      <c r="J23" s="103"/>
      <c r="L23" s="1"/>
      <c r="M23" s="35"/>
      <c r="N23" s="35"/>
      <c r="R23" s="35"/>
      <c r="AJ23"/>
      <c r="AK23"/>
      <c r="AL23"/>
      <c r="AM23"/>
      <c r="AN23"/>
      <c r="AO23"/>
      <c r="AP23"/>
      <c r="AQ23"/>
      <c r="AR23"/>
      <c r="AS23"/>
    </row>
    <row r="24" spans="1:90" x14ac:dyDescent="0.25">
      <c r="J24" s="1"/>
      <c r="AJ24"/>
      <c r="AK24"/>
      <c r="AL24"/>
      <c r="AM24"/>
      <c r="AN24"/>
      <c r="AO24"/>
      <c r="AP24"/>
      <c r="AQ24"/>
      <c r="AR24"/>
      <c r="AS24"/>
    </row>
    <row r="25" spans="1:90" x14ac:dyDescent="0.25">
      <c r="AJ25"/>
      <c r="AK25"/>
      <c r="AL25"/>
      <c r="AM25"/>
      <c r="AN25"/>
      <c r="AO25"/>
      <c r="AP25"/>
      <c r="AQ25"/>
      <c r="AR25"/>
      <c r="AS25"/>
    </row>
    <row r="26" spans="1:90" x14ac:dyDescent="0.25">
      <c r="H26" s="13"/>
      <c r="J26" s="1"/>
      <c r="K26"/>
      <c r="AJ26"/>
      <c r="AK26"/>
      <c r="AL26"/>
      <c r="AM26"/>
      <c r="AN26"/>
      <c r="AO26"/>
      <c r="AP26"/>
      <c r="AQ26"/>
      <c r="AR26"/>
      <c r="AS26"/>
    </row>
    <row r="27" spans="1:90" x14ac:dyDescent="0.25">
      <c r="J27" s="1"/>
      <c r="K27"/>
      <c r="AJ27"/>
      <c r="AK27"/>
      <c r="AL27"/>
      <c r="AM27"/>
      <c r="AN27"/>
      <c r="AO27"/>
      <c r="AP27"/>
      <c r="AQ27"/>
      <c r="AR27"/>
      <c r="AS27"/>
    </row>
    <row r="28" spans="1:90" x14ac:dyDescent="0.25">
      <c r="AJ28"/>
      <c r="AK28"/>
      <c r="AL28"/>
      <c r="AM28"/>
      <c r="AN28"/>
      <c r="AO28"/>
      <c r="AP28"/>
      <c r="AQ28"/>
      <c r="AR28"/>
      <c r="AS28"/>
    </row>
  </sheetData>
  <sortState ref="A5:AE17">
    <sortCondition ref="A5:A17"/>
  </sortState>
  <mergeCells count="21">
    <mergeCell ref="Z1:AB1"/>
    <mergeCell ref="AC1:AE1"/>
    <mergeCell ref="S1:T1"/>
    <mergeCell ref="U1:V1"/>
    <mergeCell ref="W1:Y1"/>
    <mergeCell ref="S2:T2"/>
    <mergeCell ref="U2:V2"/>
    <mergeCell ref="W2:Y2"/>
    <mergeCell ref="Z2:AB2"/>
    <mergeCell ref="AC2:AE2"/>
    <mergeCell ref="Q1:R1"/>
    <mergeCell ref="I1:K1"/>
    <mergeCell ref="L1:M1"/>
    <mergeCell ref="B1:F1"/>
    <mergeCell ref="O1:P1"/>
    <mergeCell ref="G1:H1"/>
    <mergeCell ref="B2:F2"/>
    <mergeCell ref="I2:K2"/>
    <mergeCell ref="L2:M2"/>
    <mergeCell ref="O2:P2"/>
    <mergeCell ref="Q2:R2"/>
  </mergeCells>
  <phoneticPr fontId="4" type="noConversion"/>
  <pageMargins left="0.23622047244094491" right="0.19685039370078741" top="1.299212598425197" bottom="0.98425196850393704" header="0.51181102362204722" footer="0.51181102362204722"/>
  <pageSetup paperSize="9" scale="43" orientation="landscape" r:id="rId1"/>
  <headerFooter alignWithMargins="0">
    <oddHeader>&amp;CDiabetic Retinopathy Screening - &amp;A</oddHeader>
    <oddFooter>&amp;C&amp;Z&amp;F</oddFooter>
  </headerFooter>
  <ignoredErrors>
    <ignoredError sqref="K18 P18 R18 T18 V18 Y18 AB18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20"/>
  <sheetViews>
    <sheetView workbookViewId="0">
      <selection activeCell="X11" sqref="X11"/>
    </sheetView>
  </sheetViews>
  <sheetFormatPr defaultRowHeight="12.5" x14ac:dyDescent="0.25"/>
  <cols>
    <col min="1" max="1" width="25.6328125" customWidth="1"/>
    <col min="2" max="2" width="10.36328125" hidden="1" customWidth="1"/>
    <col min="3" max="3" width="10.54296875" hidden="1" customWidth="1"/>
    <col min="4" max="4" width="11.54296875" hidden="1" customWidth="1"/>
    <col min="5" max="6" width="9.36328125" hidden="1" customWidth="1"/>
    <col min="7" max="7" width="9.453125" customWidth="1"/>
    <col min="8" max="9" width="9.453125" hidden="1" customWidth="1"/>
    <col min="10" max="10" width="9.453125" style="1" hidden="1" customWidth="1"/>
    <col min="11" max="12" width="9.453125" hidden="1" customWidth="1"/>
    <col min="13" max="13" width="9.453125" style="1" hidden="1" customWidth="1"/>
    <col min="14" max="15" width="9.453125" hidden="1" customWidth="1"/>
    <col min="16" max="16" width="9.453125" style="1" hidden="1" customWidth="1"/>
    <col min="17" max="20" width="9.453125" customWidth="1"/>
    <col min="21" max="21" width="9.453125" style="1" customWidth="1"/>
    <col min="22" max="42" width="9.36328125" style="8"/>
  </cols>
  <sheetData>
    <row r="1" spans="1:42" ht="39" customHeight="1" thickBot="1" x14ac:dyDescent="0.3">
      <c r="B1" s="2" t="s">
        <v>0</v>
      </c>
      <c r="C1" s="3"/>
      <c r="D1" s="3"/>
      <c r="E1" s="3"/>
      <c r="F1" s="3"/>
      <c r="G1" s="20"/>
      <c r="H1" s="341" t="s">
        <v>27</v>
      </c>
      <c r="I1" s="342"/>
      <c r="J1" s="343"/>
      <c r="K1" s="334" t="s">
        <v>38</v>
      </c>
      <c r="L1" s="323"/>
      <c r="M1" s="324"/>
      <c r="N1" s="334" t="s">
        <v>31</v>
      </c>
      <c r="O1" s="323"/>
      <c r="P1" s="324"/>
      <c r="Q1" s="334" t="s">
        <v>39</v>
      </c>
      <c r="R1" s="323"/>
      <c r="S1" s="324"/>
      <c r="T1" s="334" t="s">
        <v>37</v>
      </c>
      <c r="U1" s="324"/>
    </row>
    <row r="2" spans="1:42" ht="39" customHeight="1" thickBot="1" x14ac:dyDescent="0.3">
      <c r="A2" s="340" t="s">
        <v>1158</v>
      </c>
      <c r="B2" s="340"/>
      <c r="C2" s="340"/>
      <c r="D2" s="340"/>
      <c r="E2" s="340"/>
      <c r="F2" s="340"/>
      <c r="G2" s="340"/>
      <c r="H2" s="39"/>
      <c r="I2" s="39"/>
      <c r="J2" s="119"/>
      <c r="K2" s="121"/>
      <c r="L2" s="120"/>
      <c r="M2" s="121"/>
      <c r="N2" s="121"/>
      <c r="O2" s="120"/>
      <c r="P2" s="119"/>
      <c r="Q2" s="337" t="s">
        <v>122</v>
      </c>
      <c r="R2" s="338"/>
      <c r="S2" s="338"/>
      <c r="T2" s="338"/>
      <c r="U2" s="339"/>
      <c r="AP2"/>
    </row>
    <row r="3" spans="1:42" s="180" customFormat="1" ht="132.75" customHeight="1" thickBot="1" x14ac:dyDescent="0.3">
      <c r="A3" s="166" t="s">
        <v>13</v>
      </c>
      <c r="B3" s="174" t="s">
        <v>1</v>
      </c>
      <c r="C3" s="175" t="s">
        <v>9</v>
      </c>
      <c r="D3" s="175" t="s">
        <v>14</v>
      </c>
      <c r="E3" s="175" t="s">
        <v>10</v>
      </c>
      <c r="F3" s="176" t="s">
        <v>11</v>
      </c>
      <c r="G3" s="177" t="s">
        <v>36</v>
      </c>
      <c r="H3" s="177" t="s">
        <v>28</v>
      </c>
      <c r="I3" s="162" t="s">
        <v>52</v>
      </c>
      <c r="J3" s="171" t="s">
        <v>61</v>
      </c>
      <c r="K3" s="177" t="s">
        <v>29</v>
      </c>
      <c r="L3" s="162" t="s">
        <v>30</v>
      </c>
      <c r="M3" s="171" t="s">
        <v>62</v>
      </c>
      <c r="N3" s="177" t="s">
        <v>32</v>
      </c>
      <c r="O3" s="162" t="s">
        <v>76</v>
      </c>
      <c r="P3" s="171" t="s">
        <v>63</v>
      </c>
      <c r="Q3" s="177" t="s">
        <v>33</v>
      </c>
      <c r="R3" s="162" t="s">
        <v>34</v>
      </c>
      <c r="S3" s="178" t="s">
        <v>35</v>
      </c>
      <c r="T3" s="177" t="s">
        <v>75</v>
      </c>
      <c r="U3" s="171" t="s">
        <v>64</v>
      </c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</row>
    <row r="4" spans="1:42" ht="15.75" customHeight="1" thickBot="1" x14ac:dyDescent="0.35">
      <c r="A4" s="48" t="s">
        <v>15</v>
      </c>
      <c r="B4" s="88">
        <v>20730</v>
      </c>
      <c r="C4" s="89">
        <v>1531</v>
      </c>
      <c r="D4" s="89">
        <v>1400</v>
      </c>
      <c r="E4" s="89">
        <v>11</v>
      </c>
      <c r="F4" s="90">
        <v>17810</v>
      </c>
      <c r="G4" s="134">
        <f>'Data Sheet'!F636</f>
        <v>18559</v>
      </c>
      <c r="H4" s="135">
        <v>13384</v>
      </c>
      <c r="I4" s="135">
        <v>641</v>
      </c>
      <c r="J4" s="87">
        <f t="shared" ref="J4:J17" si="0">I4/H4</f>
        <v>4.789300657501494E-2</v>
      </c>
      <c r="K4" s="135">
        <v>2313</v>
      </c>
      <c r="L4" s="135">
        <v>91</v>
      </c>
      <c r="M4" s="87">
        <f t="shared" ref="M4:M17" si="1">L4/K4</f>
        <v>3.9342844790315606E-2</v>
      </c>
      <c r="N4" s="135">
        <v>15697</v>
      </c>
      <c r="O4" s="135">
        <v>732</v>
      </c>
      <c r="P4" s="87">
        <f t="shared" ref="P4" si="2">O4/N4</f>
        <v>4.6633114607886855E-2</v>
      </c>
      <c r="Q4" s="134">
        <f>'Data Sheet'!F501</f>
        <v>51</v>
      </c>
      <c r="R4" s="134">
        <f>'Data Sheet'!F516</f>
        <v>3</v>
      </c>
      <c r="S4" s="134">
        <f>'Data Sheet'!F531</f>
        <v>3</v>
      </c>
      <c r="T4" s="136">
        <f>'Data Sheet'!F576</f>
        <v>17942</v>
      </c>
      <c r="U4" s="202">
        <f>'Data Sheet'!F651/100</f>
        <v>0.97150000000000003</v>
      </c>
    </row>
    <row r="5" spans="1:42" ht="15.75" customHeight="1" thickBot="1" x14ac:dyDescent="0.35">
      <c r="A5" s="44" t="s">
        <v>2</v>
      </c>
      <c r="B5" s="4">
        <v>6405</v>
      </c>
      <c r="C5" s="5">
        <v>787</v>
      </c>
      <c r="D5" s="5">
        <v>1054</v>
      </c>
      <c r="E5" s="5">
        <v>59</v>
      </c>
      <c r="F5" s="6">
        <v>4623</v>
      </c>
      <c r="G5" s="134">
        <f>'Data Sheet'!F637</f>
        <v>5401</v>
      </c>
      <c r="H5" s="137">
        <v>3230</v>
      </c>
      <c r="I5" s="137">
        <v>119</v>
      </c>
      <c r="J5" s="84">
        <f t="shared" si="0"/>
        <v>3.6842105263157891E-2</v>
      </c>
      <c r="K5" s="137">
        <v>288</v>
      </c>
      <c r="L5" s="137">
        <v>0</v>
      </c>
      <c r="M5" s="84">
        <f t="shared" si="1"/>
        <v>0</v>
      </c>
      <c r="N5" s="137">
        <v>3518</v>
      </c>
      <c r="O5" s="137">
        <v>119</v>
      </c>
      <c r="P5" s="84">
        <f t="shared" ref="P5:P18" si="3">O5/N5</f>
        <v>3.3826037521318929E-2</v>
      </c>
      <c r="Q5" s="134">
        <f>'Data Sheet'!F502</f>
        <v>122</v>
      </c>
      <c r="R5" s="134">
        <f>'Data Sheet'!F517</f>
        <v>5</v>
      </c>
      <c r="S5" s="134">
        <f>'Data Sheet'!F532</f>
        <v>4</v>
      </c>
      <c r="T5" s="136">
        <f>'Data Sheet'!F577</f>
        <v>5151</v>
      </c>
      <c r="U5" s="202">
        <f>'Data Sheet'!F652/100</f>
        <v>0.97040000000000004</v>
      </c>
    </row>
    <row r="6" spans="1:42" ht="15.75" customHeight="1" thickBot="1" x14ac:dyDescent="0.35">
      <c r="A6" s="44" t="s">
        <v>112</v>
      </c>
      <c r="B6" s="4">
        <v>20332</v>
      </c>
      <c r="C6" s="5">
        <v>3193</v>
      </c>
      <c r="D6" s="5">
        <v>962</v>
      </c>
      <c r="E6" s="5">
        <v>186</v>
      </c>
      <c r="F6" s="6">
        <v>16363</v>
      </c>
      <c r="G6" s="134">
        <f>'Data Sheet'!F638</f>
        <v>8057</v>
      </c>
      <c r="H6" s="137">
        <v>12434</v>
      </c>
      <c r="I6" s="137">
        <v>610</v>
      </c>
      <c r="J6" s="84">
        <f t="shared" si="0"/>
        <v>4.905903168730899E-2</v>
      </c>
      <c r="K6" s="137">
        <v>1274</v>
      </c>
      <c r="L6" s="137">
        <v>31</v>
      </c>
      <c r="M6" s="84">
        <f t="shared" si="1"/>
        <v>2.4332810047095761E-2</v>
      </c>
      <c r="N6" s="137">
        <v>13708</v>
      </c>
      <c r="O6" s="137">
        <v>641</v>
      </c>
      <c r="P6" s="84">
        <f t="shared" si="3"/>
        <v>4.6761015465421649E-2</v>
      </c>
      <c r="Q6" s="134">
        <f>'Data Sheet'!F503</f>
        <v>17</v>
      </c>
      <c r="R6" s="134">
        <f>'Data Sheet'!F518</f>
        <v>2</v>
      </c>
      <c r="S6" s="134">
        <f>'Data Sheet'!F533</f>
        <v>3</v>
      </c>
      <c r="T6" s="136">
        <f>'Data Sheet'!F578</f>
        <v>7973</v>
      </c>
      <c r="U6" s="202">
        <f>'Data Sheet'!F653/100</f>
        <v>0.99299999999999999</v>
      </c>
    </row>
    <row r="7" spans="1:42" ht="15.75" customHeight="1" thickBot="1" x14ac:dyDescent="0.35">
      <c r="A7" s="45" t="s">
        <v>3</v>
      </c>
      <c r="B7" s="4">
        <v>8329</v>
      </c>
      <c r="C7" s="5">
        <v>849</v>
      </c>
      <c r="D7" s="5">
        <v>465</v>
      </c>
      <c r="E7" s="5">
        <v>146</v>
      </c>
      <c r="F7" s="6">
        <v>7161</v>
      </c>
      <c r="G7" s="134">
        <f>'Data Sheet'!F639</f>
        <v>17227</v>
      </c>
      <c r="H7" s="137">
        <v>6692</v>
      </c>
      <c r="I7" s="137">
        <v>86</v>
      </c>
      <c r="J7" s="84">
        <f t="shared" si="0"/>
        <v>1.2851165570830842E-2</v>
      </c>
      <c r="K7" s="137">
        <v>97</v>
      </c>
      <c r="L7" s="137">
        <v>10</v>
      </c>
      <c r="M7" s="84">
        <f t="shared" si="1"/>
        <v>0.10309278350515463</v>
      </c>
      <c r="N7" s="137">
        <v>6789</v>
      </c>
      <c r="O7" s="137">
        <v>96</v>
      </c>
      <c r="P7" s="84">
        <f t="shared" si="3"/>
        <v>1.4140521431727796E-2</v>
      </c>
      <c r="Q7" s="134">
        <f>'Data Sheet'!F504</f>
        <v>47</v>
      </c>
      <c r="R7" s="134">
        <f>'Data Sheet'!F519</f>
        <v>4</v>
      </c>
      <c r="S7" s="134">
        <f>'Data Sheet'!F534</f>
        <v>4</v>
      </c>
      <c r="T7" s="136">
        <f>'Data Sheet'!F579</f>
        <v>16688</v>
      </c>
      <c r="U7" s="303">
        <f>'Data Sheet'!F654/100</f>
        <v>0.98</v>
      </c>
    </row>
    <row r="8" spans="1:42" ht="15.75" customHeight="1" thickBot="1" x14ac:dyDescent="0.35">
      <c r="A8" s="44" t="s">
        <v>111</v>
      </c>
      <c r="B8" s="4">
        <v>972</v>
      </c>
      <c r="C8" s="5">
        <v>172</v>
      </c>
      <c r="D8" s="5">
        <v>49</v>
      </c>
      <c r="E8" s="5">
        <v>12</v>
      </c>
      <c r="F8" s="6">
        <v>763</v>
      </c>
      <c r="G8" s="134">
        <f>'Data Sheet'!F640</f>
        <v>15778</v>
      </c>
      <c r="H8" s="137">
        <v>677</v>
      </c>
      <c r="I8" s="137">
        <v>42</v>
      </c>
      <c r="J8" s="84">
        <f t="shared" si="0"/>
        <v>6.2038404726735601E-2</v>
      </c>
      <c r="K8" s="137">
        <v>1</v>
      </c>
      <c r="L8" s="137">
        <v>0</v>
      </c>
      <c r="M8" s="84">
        <f t="shared" si="1"/>
        <v>0</v>
      </c>
      <c r="N8" s="137">
        <v>678</v>
      </c>
      <c r="O8" s="137">
        <v>42</v>
      </c>
      <c r="P8" s="84">
        <f t="shared" si="3"/>
        <v>6.1946902654867256E-2</v>
      </c>
      <c r="Q8" s="134">
        <f>'Data Sheet'!F505</f>
        <v>82</v>
      </c>
      <c r="R8" s="134">
        <f>'Data Sheet'!F520</f>
        <v>11</v>
      </c>
      <c r="S8" s="134">
        <f>'Data Sheet'!F535</f>
        <v>7</v>
      </c>
      <c r="T8" s="302">
        <f>'Data Sheet'!F580</f>
        <v>13310</v>
      </c>
      <c r="U8" s="279">
        <f>'Data Sheet'!F655/100</f>
        <v>0.85060000000000002</v>
      </c>
    </row>
    <row r="9" spans="1:42" s="10" customFormat="1" ht="15.75" customHeight="1" thickBot="1" x14ac:dyDescent="0.35">
      <c r="A9" s="44" t="s">
        <v>110</v>
      </c>
      <c r="B9" s="4">
        <v>56749</v>
      </c>
      <c r="C9" s="5">
        <v>5856</v>
      </c>
      <c r="D9" s="5">
        <v>1744</v>
      </c>
      <c r="E9" s="5">
        <v>1611</v>
      </c>
      <c r="F9" s="6">
        <v>50760</v>
      </c>
      <c r="G9" s="134">
        <f>'Data Sheet'!F641</f>
        <v>23631</v>
      </c>
      <c r="H9" s="137">
        <v>36982</v>
      </c>
      <c r="I9" s="137">
        <v>958</v>
      </c>
      <c r="J9" s="84">
        <f t="shared" si="0"/>
        <v>2.5904494078200207E-2</v>
      </c>
      <c r="K9" s="137">
        <v>2764</v>
      </c>
      <c r="L9" s="137">
        <v>10</v>
      </c>
      <c r="M9" s="84">
        <f t="shared" si="1"/>
        <v>3.6179450072358899E-3</v>
      </c>
      <c r="N9" s="137">
        <v>39746</v>
      </c>
      <c r="O9" s="137">
        <v>968</v>
      </c>
      <c r="P9" s="84">
        <f t="shared" si="3"/>
        <v>2.4354652040456903E-2</v>
      </c>
      <c r="Q9" s="134">
        <f>'Data Sheet'!F506</f>
        <v>64</v>
      </c>
      <c r="R9" s="134">
        <f>'Data Sheet'!F521</f>
        <v>7</v>
      </c>
      <c r="S9" s="134">
        <f>'Data Sheet'!F536</f>
        <v>4</v>
      </c>
      <c r="T9" s="302">
        <f>'Data Sheet'!F581</f>
        <v>22303</v>
      </c>
      <c r="U9" s="303">
        <f>'Data Sheet'!F656/100</f>
        <v>0.97530000000000006</v>
      </c>
      <c r="V9" s="8"/>
      <c r="W9" s="8"/>
      <c r="X9" s="8"/>
      <c r="Y9" s="8"/>
      <c r="Z9" s="36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</row>
    <row r="10" spans="1:42" ht="15.75" customHeight="1" thickBot="1" x14ac:dyDescent="0.35">
      <c r="A10" s="44" t="s">
        <v>114</v>
      </c>
      <c r="B10" s="4">
        <v>18157</v>
      </c>
      <c r="C10" s="5">
        <v>2176</v>
      </c>
      <c r="D10" s="5">
        <v>514</v>
      </c>
      <c r="E10" s="5">
        <v>446</v>
      </c>
      <c r="F10" s="6">
        <v>15913</v>
      </c>
      <c r="G10" s="134">
        <f>'Data Sheet'!F642</f>
        <v>48870</v>
      </c>
      <c r="H10" s="137">
        <v>11234</v>
      </c>
      <c r="I10" s="137">
        <v>460</v>
      </c>
      <c r="J10" s="84">
        <f t="shared" si="0"/>
        <v>4.094712479971515E-2</v>
      </c>
      <c r="K10" s="137">
        <v>1748</v>
      </c>
      <c r="L10" s="137">
        <v>41</v>
      </c>
      <c r="M10" s="84">
        <f t="shared" si="1"/>
        <v>2.345537757437071E-2</v>
      </c>
      <c r="N10" s="137">
        <v>12982</v>
      </c>
      <c r="O10" s="137">
        <v>501</v>
      </c>
      <c r="P10" s="84">
        <f t="shared" si="3"/>
        <v>3.8591896472038208E-2</v>
      </c>
      <c r="Q10" s="134">
        <f>'Data Sheet'!F507</f>
        <v>156</v>
      </c>
      <c r="R10" s="134">
        <f>'Data Sheet'!F522</f>
        <v>9</v>
      </c>
      <c r="S10" s="134">
        <f>'Data Sheet'!F537</f>
        <v>3</v>
      </c>
      <c r="T10" s="302">
        <f>'Data Sheet'!F582</f>
        <v>36943</v>
      </c>
      <c r="U10" s="279">
        <f>'Data Sheet'!F657/100</f>
        <v>0.78620000000000001</v>
      </c>
      <c r="X10" s="36"/>
      <c r="Z10" s="36"/>
    </row>
    <row r="11" spans="1:42" ht="15.75" customHeight="1" thickBot="1" x14ac:dyDescent="0.35">
      <c r="A11" s="44" t="s">
        <v>4</v>
      </c>
      <c r="B11" s="4">
        <v>14036</v>
      </c>
      <c r="C11" s="5">
        <v>1064</v>
      </c>
      <c r="D11" s="5">
        <v>321</v>
      </c>
      <c r="E11" s="5">
        <v>252</v>
      </c>
      <c r="F11" s="6">
        <v>12903</v>
      </c>
      <c r="G11" s="134">
        <f>'Data Sheet'!F643</f>
        <v>12971</v>
      </c>
      <c r="H11" s="137">
        <v>9386</v>
      </c>
      <c r="I11" s="137">
        <v>363</v>
      </c>
      <c r="J11" s="84">
        <f t="shared" si="0"/>
        <v>3.8674621777114851E-2</v>
      </c>
      <c r="K11" s="137">
        <v>1643</v>
      </c>
      <c r="L11" s="137">
        <v>36</v>
      </c>
      <c r="M11" s="84">
        <f t="shared" si="1"/>
        <v>2.1911138161898967E-2</v>
      </c>
      <c r="N11" s="137">
        <v>11029</v>
      </c>
      <c r="O11" s="137">
        <v>399</v>
      </c>
      <c r="P11" s="84">
        <f t="shared" si="3"/>
        <v>3.6177350621089857E-2</v>
      </c>
      <c r="Q11" s="134">
        <f>'Data Sheet'!F508</f>
        <v>129</v>
      </c>
      <c r="R11" s="134">
        <f>'Data Sheet'!F523</f>
        <v>8</v>
      </c>
      <c r="S11" s="134">
        <f>'Data Sheet'!F538</f>
        <v>5</v>
      </c>
      <c r="T11" s="302">
        <f>'Data Sheet'!F583</f>
        <v>11313</v>
      </c>
      <c r="U11" s="303">
        <f>'Data Sheet'!F658/100</f>
        <v>0.91859999999999997</v>
      </c>
    </row>
    <row r="12" spans="1:42" ht="15.75" customHeight="1" thickBot="1" x14ac:dyDescent="0.35">
      <c r="A12" s="46" t="s">
        <v>5</v>
      </c>
      <c r="B12" s="43">
        <v>25009</v>
      </c>
      <c r="C12" s="5">
        <v>1379</v>
      </c>
      <c r="D12" s="5">
        <v>1662</v>
      </c>
      <c r="E12" s="5">
        <v>189</v>
      </c>
      <c r="F12" s="6">
        <v>22157</v>
      </c>
      <c r="G12" s="134">
        <f>'Data Sheet'!F644</f>
        <v>28373</v>
      </c>
      <c r="H12" s="137">
        <v>17281</v>
      </c>
      <c r="I12" s="137">
        <v>541</v>
      </c>
      <c r="J12" s="138">
        <f t="shared" si="0"/>
        <v>3.1306058677159888E-2</v>
      </c>
      <c r="K12" s="137">
        <v>894</v>
      </c>
      <c r="L12" s="137">
        <v>28</v>
      </c>
      <c r="M12" s="138">
        <f t="shared" si="1"/>
        <v>3.1319910514541388E-2</v>
      </c>
      <c r="N12" s="137">
        <v>18175</v>
      </c>
      <c r="O12" s="137">
        <v>569</v>
      </c>
      <c r="P12" s="138">
        <f t="shared" si="3"/>
        <v>3.1306740027510313E-2</v>
      </c>
      <c r="Q12" s="134">
        <f>'Data Sheet'!F509</f>
        <v>92</v>
      </c>
      <c r="R12" s="134">
        <f>'Data Sheet'!F524</f>
        <v>4</v>
      </c>
      <c r="S12" s="134">
        <f>'Data Sheet'!F539</f>
        <v>3</v>
      </c>
      <c r="T12" s="136">
        <f>'Data Sheet'!F584</f>
        <v>27079</v>
      </c>
      <c r="U12" s="202">
        <f>'Data Sheet'!F659/100</f>
        <v>0.9627</v>
      </c>
    </row>
    <row r="13" spans="1:42" ht="15.75" customHeight="1" thickBot="1" x14ac:dyDescent="0.35">
      <c r="A13" s="44" t="s">
        <v>6</v>
      </c>
      <c r="B13" s="4">
        <v>28536</v>
      </c>
      <c r="C13" s="5">
        <v>2320</v>
      </c>
      <c r="D13" s="5">
        <v>1113</v>
      </c>
      <c r="E13" s="5">
        <v>653</v>
      </c>
      <c r="F13" s="6">
        <v>25756</v>
      </c>
      <c r="G13" s="134">
        <f>'Data Sheet'!F645</f>
        <v>33028</v>
      </c>
      <c r="H13" s="137">
        <v>18199</v>
      </c>
      <c r="I13" s="137">
        <v>760</v>
      </c>
      <c r="J13" s="84">
        <f t="shared" si="0"/>
        <v>4.1760536293202921E-2</v>
      </c>
      <c r="K13" s="137">
        <v>1371</v>
      </c>
      <c r="L13" s="137">
        <v>79</v>
      </c>
      <c r="M13" s="84">
        <f t="shared" si="1"/>
        <v>5.7622173595915392E-2</v>
      </c>
      <c r="N13" s="137">
        <v>19570</v>
      </c>
      <c r="O13" s="137">
        <v>839</v>
      </c>
      <c r="P13" s="84">
        <f t="shared" si="3"/>
        <v>4.2871742462953499E-2</v>
      </c>
      <c r="Q13" s="134">
        <f>'Data Sheet'!F510</f>
        <v>113</v>
      </c>
      <c r="R13" s="134">
        <f>'Data Sheet'!F525</f>
        <v>4</v>
      </c>
      <c r="S13" s="134">
        <f>'Data Sheet'!F540</f>
        <v>3</v>
      </c>
      <c r="T13" s="136">
        <f>'Data Sheet'!F585</f>
        <v>31726</v>
      </c>
      <c r="U13" s="202">
        <f>'Data Sheet'!F660/100</f>
        <v>0.97750000000000004</v>
      </c>
    </row>
    <row r="14" spans="1:42" ht="15.75" customHeight="1" thickBot="1" x14ac:dyDescent="0.35">
      <c r="A14" s="44" t="s">
        <v>7</v>
      </c>
      <c r="B14" s="4">
        <v>14651</v>
      </c>
      <c r="C14" s="5">
        <v>1614</v>
      </c>
      <c r="D14" s="5">
        <v>608</v>
      </c>
      <c r="E14" s="5">
        <v>129</v>
      </c>
      <c r="F14" s="6">
        <v>12558</v>
      </c>
      <c r="G14" s="134">
        <f>'Data Sheet'!F646</f>
        <v>1065</v>
      </c>
      <c r="H14" s="137">
        <v>8786</v>
      </c>
      <c r="I14" s="137">
        <v>484</v>
      </c>
      <c r="J14" s="84">
        <f t="shared" si="0"/>
        <v>5.5087639426360122E-2</v>
      </c>
      <c r="K14" s="137">
        <v>639</v>
      </c>
      <c r="L14" s="137">
        <v>36</v>
      </c>
      <c r="M14" s="84">
        <f t="shared" si="1"/>
        <v>5.6338028169014086E-2</v>
      </c>
      <c r="N14" s="137">
        <v>9425</v>
      </c>
      <c r="O14" s="137">
        <v>520</v>
      </c>
      <c r="P14" s="84">
        <f t="shared" si="3"/>
        <v>5.5172413793103448E-2</v>
      </c>
      <c r="Q14" s="134">
        <f>'Data Sheet'!F511</f>
        <v>21</v>
      </c>
      <c r="R14" s="134">
        <f>'Data Sheet'!F526</f>
        <v>4</v>
      </c>
      <c r="S14" s="134">
        <f>'Data Sheet'!F541</f>
        <v>3</v>
      </c>
      <c r="T14" s="136">
        <f>'Data Sheet'!F586</f>
        <v>982</v>
      </c>
      <c r="U14" s="202">
        <f>'Data Sheet'!F661/100</f>
        <v>0.96650000000000003</v>
      </c>
    </row>
    <row r="15" spans="1:42" ht="15.75" customHeight="1" thickBot="1" x14ac:dyDescent="0.35">
      <c r="A15" s="44" t="s">
        <v>113</v>
      </c>
      <c r="B15" s="4">
        <v>1236</v>
      </c>
      <c r="C15" s="5">
        <v>134</v>
      </c>
      <c r="D15" s="5">
        <v>54</v>
      </c>
      <c r="E15" s="5">
        <v>16</v>
      </c>
      <c r="F15" s="6">
        <v>1064</v>
      </c>
      <c r="G15" s="134">
        <f>'Data Sheet'!F647</f>
        <v>961</v>
      </c>
      <c r="H15" s="137">
        <v>834</v>
      </c>
      <c r="I15" s="137">
        <v>73</v>
      </c>
      <c r="J15" s="84">
        <f t="shared" si="0"/>
        <v>8.7529976019184649E-2</v>
      </c>
      <c r="K15" s="137">
        <v>131</v>
      </c>
      <c r="L15" s="137">
        <v>1</v>
      </c>
      <c r="M15" s="84">
        <f t="shared" si="1"/>
        <v>7.6335877862595417E-3</v>
      </c>
      <c r="N15" s="137">
        <v>965</v>
      </c>
      <c r="O15" s="137">
        <v>74</v>
      </c>
      <c r="P15" s="84">
        <f t="shared" si="3"/>
        <v>7.6683937823834203E-2</v>
      </c>
      <c r="Q15" s="134">
        <f>'Data Sheet'!F512</f>
        <v>28</v>
      </c>
      <c r="R15" s="134">
        <f>'Data Sheet'!F527</f>
        <v>6</v>
      </c>
      <c r="S15" s="134">
        <f>'Data Sheet'!F542</f>
        <v>3</v>
      </c>
      <c r="T15" s="136">
        <f>'Data Sheet'!F587</f>
        <v>890</v>
      </c>
      <c r="U15" s="202">
        <f>'Data Sheet'!F662/100</f>
        <v>0.95909999999999995</v>
      </c>
    </row>
    <row r="16" spans="1:42" ht="15.75" customHeight="1" thickBot="1" x14ac:dyDescent="0.35">
      <c r="A16" s="44" t="s">
        <v>8</v>
      </c>
      <c r="B16" s="4">
        <v>36403</v>
      </c>
      <c r="C16" s="5">
        <v>3630</v>
      </c>
      <c r="D16" s="5">
        <v>3398</v>
      </c>
      <c r="E16" s="5">
        <v>483</v>
      </c>
      <c r="F16" s="6">
        <v>29858</v>
      </c>
      <c r="G16" s="134">
        <f>'Data Sheet'!F648</f>
        <v>17024</v>
      </c>
      <c r="H16" s="137">
        <v>22301</v>
      </c>
      <c r="I16" s="137">
        <v>807</v>
      </c>
      <c r="J16" s="84">
        <f t="shared" si="0"/>
        <v>3.6186718084390834E-2</v>
      </c>
      <c r="K16" s="137">
        <v>3912</v>
      </c>
      <c r="L16" s="137">
        <v>74</v>
      </c>
      <c r="M16" s="84">
        <f t="shared" si="1"/>
        <v>1.8916155419222903E-2</v>
      </c>
      <c r="N16" s="137">
        <v>26213</v>
      </c>
      <c r="O16" s="137">
        <v>881</v>
      </c>
      <c r="P16" s="84">
        <f t="shared" si="3"/>
        <v>3.3609277839240073E-2</v>
      </c>
      <c r="Q16" s="134">
        <f>'Data Sheet'!F513</f>
        <v>48</v>
      </c>
      <c r="R16" s="134">
        <f>'Data Sheet'!F528</f>
        <v>7</v>
      </c>
      <c r="S16" s="134">
        <f>'Data Sheet'!F543</f>
        <v>6</v>
      </c>
      <c r="T16" s="136">
        <f>'Data Sheet'!F588</f>
        <v>15754</v>
      </c>
      <c r="U16" s="303">
        <f>'Data Sheet'!F663/100</f>
        <v>0.94620000000000004</v>
      </c>
    </row>
    <row r="17" spans="1:42" ht="15.75" customHeight="1" thickBot="1" x14ac:dyDescent="0.35">
      <c r="A17" s="47" t="s">
        <v>16</v>
      </c>
      <c r="B17" s="68">
        <v>989</v>
      </c>
      <c r="C17" s="69">
        <v>91</v>
      </c>
      <c r="D17" s="69">
        <v>41</v>
      </c>
      <c r="E17" s="69">
        <v>36</v>
      </c>
      <c r="F17" s="70">
        <v>893</v>
      </c>
      <c r="G17" s="134">
        <f>'Data Sheet'!F649</f>
        <v>1229</v>
      </c>
      <c r="H17" s="139">
        <v>794</v>
      </c>
      <c r="I17" s="139">
        <v>29</v>
      </c>
      <c r="J17" s="116">
        <f t="shared" si="0"/>
        <v>3.6523929471032744E-2</v>
      </c>
      <c r="K17" s="139">
        <v>62</v>
      </c>
      <c r="L17" s="139">
        <v>0</v>
      </c>
      <c r="M17" s="116">
        <f t="shared" si="1"/>
        <v>0</v>
      </c>
      <c r="N17" s="139">
        <v>856</v>
      </c>
      <c r="O17" s="139">
        <v>29</v>
      </c>
      <c r="P17" s="116">
        <f t="shared" si="3"/>
        <v>3.3878504672897193E-2</v>
      </c>
      <c r="Q17" s="134">
        <f>'Data Sheet'!F514</f>
        <v>18</v>
      </c>
      <c r="R17" s="134">
        <f>'Data Sheet'!F529</f>
        <v>5</v>
      </c>
      <c r="S17" s="134">
        <f>'Data Sheet'!F544</f>
        <v>4</v>
      </c>
      <c r="T17" s="136">
        <f>'Data Sheet'!F589</f>
        <v>1159</v>
      </c>
      <c r="U17" s="202">
        <f>'Data Sheet'!F664/100</f>
        <v>0.97310000000000008</v>
      </c>
    </row>
    <row r="18" spans="1:42" s="142" customFormat="1" ht="15.75" customHeight="1" thickBot="1" x14ac:dyDescent="0.3">
      <c r="A18" s="91" t="s">
        <v>54</v>
      </c>
      <c r="B18" s="92">
        <v>252534</v>
      </c>
      <c r="C18" s="92">
        <v>24796</v>
      </c>
      <c r="D18" s="92">
        <v>13385</v>
      </c>
      <c r="E18" s="92">
        <v>4229</v>
      </c>
      <c r="F18" s="104">
        <v>218582</v>
      </c>
      <c r="G18" s="140">
        <f>SUM(G4:G17)</f>
        <v>232174</v>
      </c>
      <c r="H18" s="107">
        <f>SUM(H4:H17)</f>
        <v>162214</v>
      </c>
      <c r="I18" s="107">
        <f>SUM(I4:I17)</f>
        <v>5973</v>
      </c>
      <c r="J18" s="108">
        <f t="shared" ref="J18" si="4">I18/H18</f>
        <v>3.6821729320527206E-2</v>
      </c>
      <c r="K18" s="107">
        <f>SUM(K4:K17)</f>
        <v>17137</v>
      </c>
      <c r="L18" s="107">
        <f>SUM(L4:L17)</f>
        <v>437</v>
      </c>
      <c r="M18" s="108">
        <f t="shared" ref="M18" si="5">L18/K18</f>
        <v>2.5500379296259555E-2</v>
      </c>
      <c r="N18" s="107">
        <f>SUM(N4:N17)</f>
        <v>179351</v>
      </c>
      <c r="O18" s="107">
        <f>SUM(O4:O17)</f>
        <v>6410</v>
      </c>
      <c r="P18" s="108">
        <f t="shared" si="3"/>
        <v>3.5739973571376794E-2</v>
      </c>
      <c r="Q18" s="125">
        <f>MAX(Q4:Q17)</f>
        <v>156</v>
      </c>
      <c r="R18" s="141">
        <f>AVERAGE(R4:R17)</f>
        <v>5.6428571428571432</v>
      </c>
      <c r="S18" s="141">
        <f>MEDIAN(S4:S17)</f>
        <v>3.5</v>
      </c>
      <c r="T18" s="127">
        <f>SUM(T4:T17)</f>
        <v>209213</v>
      </c>
      <c r="U18" s="307">
        <f>'Data Sheet'!F665/100</f>
        <v>0.92159999999999997</v>
      </c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</row>
    <row r="20" spans="1:42" ht="15.5" x14ac:dyDescent="0.35">
      <c r="Q20" s="19"/>
    </row>
  </sheetData>
  <sortState ref="A5:U17">
    <sortCondition ref="A5:A17"/>
  </sortState>
  <mergeCells count="7">
    <mergeCell ref="Q2:U2"/>
    <mergeCell ref="A2:G2"/>
    <mergeCell ref="H1:J1"/>
    <mergeCell ref="K1:M1"/>
    <mergeCell ref="N1:P1"/>
    <mergeCell ref="Q1:S1"/>
    <mergeCell ref="T1:U1"/>
  </mergeCells>
  <phoneticPr fontId="4" type="noConversion"/>
  <printOptions horizontalCentered="1" verticalCentered="1"/>
  <pageMargins left="0.23622047244094491" right="0.23622047244094491" top="0.98425196850393704" bottom="0.98425196850393704" header="0.51181102362204722" footer="0.51181102362204722"/>
  <pageSetup paperSize="9" orientation="landscape" r:id="rId1"/>
  <headerFooter alignWithMargins="0">
    <oddHeader xml:space="preserve">&amp;CDiabetic Retinopathy Screening - &amp;A
</oddHeader>
    <oddFooter>&amp;C&amp;Z&amp;F&amp;R&amp;P/&amp;N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9"/>
  <sheetViews>
    <sheetView topLeftCell="C1" zoomScale="80" zoomScaleNormal="80" workbookViewId="0">
      <selection activeCell="U1" sqref="U1"/>
    </sheetView>
  </sheetViews>
  <sheetFormatPr defaultRowHeight="12.5" x14ac:dyDescent="0.25"/>
  <cols>
    <col min="1" max="1" width="26.453125" customWidth="1"/>
    <col min="2" max="6" width="8" customWidth="1"/>
    <col min="7" max="7" width="9.36328125" customWidth="1"/>
    <col min="8" max="8" width="7.36328125" style="1" customWidth="1"/>
    <col min="9" max="9" width="9.36328125" customWidth="1"/>
    <col min="10" max="10" width="7.36328125" style="1" customWidth="1"/>
    <col min="11" max="11" width="9.36328125" customWidth="1"/>
    <col min="12" max="12" width="7.36328125" style="1" customWidth="1"/>
    <col min="13" max="14" width="9.36328125" customWidth="1"/>
    <col min="15" max="15" width="9.08984375" style="1" customWidth="1"/>
    <col min="16" max="16" width="9.36328125" customWidth="1"/>
    <col min="17" max="17" width="7.36328125" style="1" customWidth="1"/>
    <col min="18" max="43" width="9.36328125" style="8"/>
  </cols>
  <sheetData>
    <row r="1" spans="1:43" s="22" customFormat="1" ht="54" customHeight="1" thickBot="1" x14ac:dyDescent="0.3">
      <c r="A1" s="24"/>
      <c r="B1" s="334" t="s">
        <v>0</v>
      </c>
      <c r="C1" s="323"/>
      <c r="D1" s="323"/>
      <c r="E1" s="323"/>
      <c r="F1" s="324"/>
      <c r="G1" s="334" t="s">
        <v>51</v>
      </c>
      <c r="H1" s="323"/>
      <c r="I1" s="323"/>
      <c r="J1" s="324"/>
      <c r="K1" s="334" t="s">
        <v>24</v>
      </c>
      <c r="L1" s="324"/>
      <c r="M1" s="334" t="s">
        <v>25</v>
      </c>
      <c r="N1" s="323"/>
      <c r="O1" s="324"/>
      <c r="P1" s="334" t="s">
        <v>26</v>
      </c>
      <c r="Q1" s="324"/>
      <c r="R1" s="23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3" s="173" customFormat="1" ht="149.25" customHeight="1" thickBot="1" x14ac:dyDescent="0.3">
      <c r="A2" s="166" t="s">
        <v>13</v>
      </c>
      <c r="B2" s="167" t="s">
        <v>1</v>
      </c>
      <c r="C2" s="168" t="s">
        <v>9</v>
      </c>
      <c r="D2" s="168" t="s">
        <v>14</v>
      </c>
      <c r="E2" s="168" t="s">
        <v>10</v>
      </c>
      <c r="F2" s="169" t="s">
        <v>11</v>
      </c>
      <c r="G2" s="170" t="s">
        <v>77</v>
      </c>
      <c r="H2" s="171" t="s">
        <v>65</v>
      </c>
      <c r="I2" s="168" t="s">
        <v>79</v>
      </c>
      <c r="J2" s="171" t="s">
        <v>66</v>
      </c>
      <c r="K2" s="168" t="s">
        <v>78</v>
      </c>
      <c r="L2" s="171" t="s">
        <v>67</v>
      </c>
      <c r="M2" s="170" t="s">
        <v>22</v>
      </c>
      <c r="N2" s="168" t="s">
        <v>23</v>
      </c>
      <c r="O2" s="171" t="s">
        <v>68</v>
      </c>
      <c r="P2" s="168" t="s">
        <v>80</v>
      </c>
      <c r="Q2" s="171" t="s">
        <v>69</v>
      </c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</row>
    <row r="3" spans="1:43" ht="15.75" customHeight="1" thickBot="1" x14ac:dyDescent="0.35">
      <c r="A3" s="48" t="s">
        <v>15</v>
      </c>
      <c r="B3" s="203">
        <f>('Summary Statistics KPI 0'!B10)</f>
        <v>26588</v>
      </c>
      <c r="C3" s="204">
        <f>('Summary Statistics KPI 0'!C10)</f>
        <v>1794</v>
      </c>
      <c r="D3" s="204">
        <f>('Summary Statistics KPI 0'!E10)</f>
        <v>2171</v>
      </c>
      <c r="E3" s="204">
        <f>('Summary Statistics KPI 0'!G10)</f>
        <v>11</v>
      </c>
      <c r="F3" s="205">
        <f>('Summary Statistics KPI 0'!I10)</f>
        <v>22634</v>
      </c>
      <c r="G3" s="190">
        <f>'Data Sheet'!F666</f>
        <v>17917</v>
      </c>
      <c r="H3" s="85">
        <f t="shared" ref="H3:H16" si="0">G3/F3</f>
        <v>0.79159671290978173</v>
      </c>
      <c r="I3" s="190">
        <f>'Data Sheet'!F681</f>
        <v>424</v>
      </c>
      <c r="J3" s="85">
        <f t="shared" ref="J3:J17" si="1">I3/G3</f>
        <v>2.3664676006027795E-2</v>
      </c>
      <c r="K3" s="190">
        <f>'Data Sheet'!F726</f>
        <v>522</v>
      </c>
      <c r="L3" s="85">
        <f t="shared" ref="L3:L16" si="2">K3/G3</f>
        <v>2.9134341686666294E-2</v>
      </c>
      <c r="M3" s="190">
        <f>'Data Sheet'!F756</f>
        <v>221</v>
      </c>
      <c r="N3" s="189">
        <f>'Data Sheet'!F771</f>
        <v>56</v>
      </c>
      <c r="O3" s="206">
        <f>('Data Sheet'!F786)</f>
        <v>0.25340000000000001</v>
      </c>
      <c r="P3" s="190">
        <f>'Data Sheet'!F816</f>
        <v>600</v>
      </c>
      <c r="Q3" s="85">
        <f t="shared" ref="Q3:Q16" si="3">P3/G3</f>
        <v>3.3487749065133673E-2</v>
      </c>
    </row>
    <row r="4" spans="1:43" ht="15.75" customHeight="1" thickBot="1" x14ac:dyDescent="0.35">
      <c r="A4" s="44" t="s">
        <v>2</v>
      </c>
      <c r="B4" s="207">
        <f>('Summary Statistics KPI 0'!B11)</f>
        <v>8346</v>
      </c>
      <c r="C4" s="208">
        <f>('Summary Statistics KPI 0'!C11)</f>
        <v>499</v>
      </c>
      <c r="D4" s="208">
        <f>('Summary Statistics KPI 0'!E11)</f>
        <v>1563</v>
      </c>
      <c r="E4" s="208">
        <f>('Summary Statistics KPI 0'!G11)</f>
        <v>40</v>
      </c>
      <c r="F4" s="209">
        <f>('Summary Statistics KPI 0'!I11)</f>
        <v>6324</v>
      </c>
      <c r="G4" s="190">
        <f>'Data Sheet'!F667</f>
        <v>5301</v>
      </c>
      <c r="H4" s="7">
        <f t="shared" si="0"/>
        <v>0.83823529411764708</v>
      </c>
      <c r="I4" s="190">
        <f>'Data Sheet'!F682</f>
        <v>44</v>
      </c>
      <c r="J4" s="7">
        <f t="shared" si="1"/>
        <v>8.3003206942086401E-3</v>
      </c>
      <c r="K4" s="190">
        <f>'Data Sheet'!F727</f>
        <v>51</v>
      </c>
      <c r="L4" s="7">
        <f t="shared" si="2"/>
        <v>9.6208262591963786E-3</v>
      </c>
      <c r="M4" s="190">
        <f>'Data Sheet'!F757</f>
        <v>21</v>
      </c>
      <c r="N4" s="189">
        <f>'Data Sheet'!F772</f>
        <v>10</v>
      </c>
      <c r="O4" s="206">
        <f>('Data Sheet'!F787)</f>
        <v>0.47620000000000001</v>
      </c>
      <c r="P4" s="190">
        <f>'Data Sheet'!F817</f>
        <v>141</v>
      </c>
      <c r="Q4" s="7">
        <f t="shared" si="3"/>
        <v>2.659875495189587E-2</v>
      </c>
    </row>
    <row r="5" spans="1:43" ht="15.75" customHeight="1" thickBot="1" x14ac:dyDescent="0.35">
      <c r="A5" s="44" t="s">
        <v>112</v>
      </c>
      <c r="B5" s="203">
        <f>('Summary Statistics KPI 0'!B12)</f>
        <v>10686</v>
      </c>
      <c r="C5" s="204">
        <f>('Summary Statistics KPI 0'!C12)</f>
        <v>1159</v>
      </c>
      <c r="D5" s="204">
        <f>('Summary Statistics KPI 0'!E12)</f>
        <v>1107</v>
      </c>
      <c r="E5" s="204">
        <f>('Summary Statistics KPI 0'!G12)</f>
        <v>146</v>
      </c>
      <c r="F5" s="205">
        <f>('Summary Statistics KPI 0'!I12)</f>
        <v>8566</v>
      </c>
      <c r="G5" s="190">
        <f>'Data Sheet'!F668</f>
        <v>8106</v>
      </c>
      <c r="H5" s="7">
        <f t="shared" si="0"/>
        <v>0.94629932290450613</v>
      </c>
      <c r="I5" s="190">
        <f>'Data Sheet'!F683</f>
        <v>134</v>
      </c>
      <c r="J5" s="7">
        <f t="shared" si="1"/>
        <v>1.6530964717493216E-2</v>
      </c>
      <c r="K5" s="190">
        <f>'Data Sheet'!F728</f>
        <v>143</v>
      </c>
      <c r="L5" s="7">
        <f t="shared" si="2"/>
        <v>1.7641253392548729E-2</v>
      </c>
      <c r="M5" s="190">
        <f>'Data Sheet'!F758</f>
        <v>44</v>
      </c>
      <c r="N5" s="189">
        <f>'Data Sheet'!F773</f>
        <v>22</v>
      </c>
      <c r="O5" s="206">
        <f>('Data Sheet'!F788)</f>
        <v>0.5</v>
      </c>
      <c r="P5" s="190">
        <f>'Data Sheet'!F818</f>
        <v>216</v>
      </c>
      <c r="Q5" s="7">
        <f t="shared" si="3"/>
        <v>2.6646928201332347E-2</v>
      </c>
    </row>
    <row r="6" spans="1:43" ht="15.75" customHeight="1" thickBot="1" x14ac:dyDescent="0.35">
      <c r="A6" s="45" t="s">
        <v>3</v>
      </c>
      <c r="B6" s="207">
        <f>('Summary Statistics KPI 0'!B13)</f>
        <v>23350</v>
      </c>
      <c r="C6" s="208">
        <f>('Summary Statistics KPI 0'!C13)</f>
        <v>1753</v>
      </c>
      <c r="D6" s="208">
        <f>('Summary Statistics KPI 0'!E13)</f>
        <v>1313</v>
      </c>
      <c r="E6" s="208">
        <f>('Summary Statistics KPI 0'!G13)</f>
        <v>136</v>
      </c>
      <c r="F6" s="209">
        <f>('Summary Statistics KPI 0'!I13)</f>
        <v>20420</v>
      </c>
      <c r="G6" s="190">
        <f>'Data Sheet'!F669</f>
        <v>16999</v>
      </c>
      <c r="H6" s="7">
        <f t="shared" si="0"/>
        <v>0.83246816846229188</v>
      </c>
      <c r="I6" s="190">
        <f>'Data Sheet'!F684</f>
        <v>215</v>
      </c>
      <c r="J6" s="7">
        <f t="shared" si="1"/>
        <v>1.2647802811930113E-2</v>
      </c>
      <c r="K6" s="190">
        <f>'Data Sheet'!F729</f>
        <v>260</v>
      </c>
      <c r="L6" s="7">
        <f t="shared" si="2"/>
        <v>1.5295017353961998E-2</v>
      </c>
      <c r="M6" s="190">
        <f>'Data Sheet'!F759</f>
        <v>92</v>
      </c>
      <c r="N6" s="189">
        <f>'Data Sheet'!F774</f>
        <v>43</v>
      </c>
      <c r="O6" s="206">
        <f>('Data Sheet'!F789)</f>
        <v>0.46739999999999998</v>
      </c>
      <c r="P6" s="304">
        <f>'Data Sheet'!F819</f>
        <v>447</v>
      </c>
      <c r="Q6" s="42">
        <f t="shared" si="3"/>
        <v>2.6295664450850052E-2</v>
      </c>
    </row>
    <row r="7" spans="1:43" ht="15.75" customHeight="1" thickBot="1" x14ac:dyDescent="0.35">
      <c r="A7" s="44" t="s">
        <v>111</v>
      </c>
      <c r="B7" s="203">
        <f>('Summary Statistics KPI 0'!B14)</f>
        <v>18480</v>
      </c>
      <c r="C7" s="204">
        <f>('Summary Statistics KPI 0'!C14)</f>
        <v>1368</v>
      </c>
      <c r="D7" s="204">
        <f>('Summary Statistics KPI 0'!E14)</f>
        <v>783</v>
      </c>
      <c r="E7" s="204">
        <f>('Summary Statistics KPI 0'!G14)</f>
        <v>473</v>
      </c>
      <c r="F7" s="205">
        <f>('Summary Statistics KPI 0'!I14)</f>
        <v>16802</v>
      </c>
      <c r="G7" s="190">
        <f>'Data Sheet'!F670</f>
        <v>15212</v>
      </c>
      <c r="H7" s="7">
        <f t="shared" si="0"/>
        <v>0.90536840852279488</v>
      </c>
      <c r="I7" s="190">
        <f>'Data Sheet'!F685</f>
        <v>356</v>
      </c>
      <c r="J7" s="7">
        <f t="shared" si="1"/>
        <v>2.3402576912963449E-2</v>
      </c>
      <c r="K7" s="190">
        <f>'Data Sheet'!F730</f>
        <v>414</v>
      </c>
      <c r="L7" s="7">
        <f t="shared" si="2"/>
        <v>2.7215356297659744E-2</v>
      </c>
      <c r="M7" s="190">
        <f>'Data Sheet'!F760</f>
        <v>169</v>
      </c>
      <c r="N7" s="189">
        <f>'Data Sheet'!F775</f>
        <v>78</v>
      </c>
      <c r="O7" s="206">
        <f>('Data Sheet'!F790)</f>
        <v>0.46150000000000002</v>
      </c>
      <c r="P7" s="304">
        <f>'Data Sheet'!F820</f>
        <v>973</v>
      </c>
      <c r="Q7" s="42">
        <f t="shared" si="3"/>
        <v>6.3962661057060222E-2</v>
      </c>
    </row>
    <row r="8" spans="1:43" s="10" customFormat="1" ht="15.75" customHeight="1" thickBot="1" x14ac:dyDescent="0.35">
      <c r="A8" s="44" t="s">
        <v>110</v>
      </c>
      <c r="B8" s="207">
        <f>('Summary Statistics KPI 0'!B15)</f>
        <v>33118</v>
      </c>
      <c r="C8" s="208">
        <f>('Summary Statistics KPI 0'!C15)</f>
        <v>1679</v>
      </c>
      <c r="D8" s="208">
        <f>('Summary Statistics KPI 0'!E15)</f>
        <v>3526</v>
      </c>
      <c r="E8" s="208">
        <f>('Summary Statistics KPI 0'!G15)</f>
        <v>146</v>
      </c>
      <c r="F8" s="209">
        <f>('Summary Statistics KPI 0'!I15)</f>
        <v>28059</v>
      </c>
      <c r="G8" s="190">
        <f>'Data Sheet'!F671</f>
        <v>22671</v>
      </c>
      <c r="H8" s="7">
        <f t="shared" si="0"/>
        <v>0.80797605046509147</v>
      </c>
      <c r="I8" s="190">
        <f>'Data Sheet'!F686</f>
        <v>404</v>
      </c>
      <c r="J8" s="7">
        <f t="shared" si="1"/>
        <v>1.7820122623616073E-2</v>
      </c>
      <c r="K8" s="190">
        <f>'Data Sheet'!F731</f>
        <v>527</v>
      </c>
      <c r="L8" s="7">
        <f t="shared" si="2"/>
        <v>2.3245555996647699E-2</v>
      </c>
      <c r="M8" s="190">
        <f>'Data Sheet'!F761</f>
        <v>222</v>
      </c>
      <c r="N8" s="189">
        <f>'Data Sheet'!F776</f>
        <v>48</v>
      </c>
      <c r="O8" s="206">
        <f>('Data Sheet'!F791)</f>
        <v>0.2162</v>
      </c>
      <c r="P8" s="304">
        <f>'Data Sheet'!F821</f>
        <v>1634</v>
      </c>
      <c r="Q8" s="42">
        <f t="shared" si="3"/>
        <v>7.2074456353932337E-2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</row>
    <row r="9" spans="1:43" ht="15.75" customHeight="1" thickBot="1" x14ac:dyDescent="0.35">
      <c r="A9" s="44" t="s">
        <v>114</v>
      </c>
      <c r="B9" s="203">
        <f>('Summary Statistics KPI 0'!B16)</f>
        <v>70163</v>
      </c>
      <c r="C9" s="204">
        <f>('Summary Statistics KPI 0'!C16)</f>
        <v>7158</v>
      </c>
      <c r="D9" s="204">
        <f>('Summary Statistics KPI 0'!E16)</f>
        <v>4161</v>
      </c>
      <c r="E9" s="204">
        <f>('Summary Statistics KPI 0'!G16)</f>
        <v>1215</v>
      </c>
      <c r="F9" s="205">
        <f>('Summary Statistics KPI 0'!I16)</f>
        <v>60059</v>
      </c>
      <c r="G9" s="190">
        <f>'Data Sheet'!F672</f>
        <v>45373</v>
      </c>
      <c r="H9" s="7">
        <f t="shared" si="0"/>
        <v>0.7554737841122896</v>
      </c>
      <c r="I9" s="190">
        <f>'Data Sheet'!F687</f>
        <v>497</v>
      </c>
      <c r="J9" s="7">
        <f t="shared" si="1"/>
        <v>1.0953650849624226E-2</v>
      </c>
      <c r="K9" s="190">
        <f>'Data Sheet'!F732</f>
        <v>657</v>
      </c>
      <c r="L9" s="7">
        <f t="shared" si="2"/>
        <v>1.447997707887951E-2</v>
      </c>
      <c r="M9" s="190">
        <f>'Data Sheet'!F762</f>
        <v>372</v>
      </c>
      <c r="N9" s="189">
        <f>'Data Sheet'!F777</f>
        <v>42</v>
      </c>
      <c r="O9" s="206">
        <f>('Data Sheet'!F792)</f>
        <v>0.1129</v>
      </c>
      <c r="P9" s="304">
        <f>'Data Sheet'!F822</f>
        <v>1910</v>
      </c>
      <c r="Q9" s="42">
        <f t="shared" si="3"/>
        <v>4.2095519361734952E-2</v>
      </c>
      <c r="S9" s="36"/>
    </row>
    <row r="10" spans="1:43" ht="15.75" customHeight="1" thickBot="1" x14ac:dyDescent="0.35">
      <c r="A10" s="44" t="s">
        <v>4</v>
      </c>
      <c r="B10" s="207">
        <f>('Summary Statistics KPI 0'!B17)</f>
        <v>20048</v>
      </c>
      <c r="C10" s="208">
        <f>('Summary Statistics KPI 0'!C17)</f>
        <v>1482</v>
      </c>
      <c r="D10" s="208">
        <f>('Summary Statistics KPI 0'!E17)</f>
        <v>1586</v>
      </c>
      <c r="E10" s="208">
        <f>('Summary Statistics KPI 0'!G17)</f>
        <v>473</v>
      </c>
      <c r="F10" s="209">
        <f>('Summary Statistics KPI 0'!I17)</f>
        <v>17453</v>
      </c>
      <c r="G10" s="190">
        <f>'Data Sheet'!F673</f>
        <v>12093</v>
      </c>
      <c r="H10" s="7">
        <f t="shared" si="0"/>
        <v>0.69288947458889594</v>
      </c>
      <c r="I10" s="190">
        <f>'Data Sheet'!F688</f>
        <v>120</v>
      </c>
      <c r="J10" s="7">
        <f t="shared" si="1"/>
        <v>9.9230960059538582E-3</v>
      </c>
      <c r="K10" s="190">
        <f>'Data Sheet'!F733</f>
        <v>160</v>
      </c>
      <c r="L10" s="7">
        <f t="shared" si="2"/>
        <v>1.3230794674605143E-2</v>
      </c>
      <c r="M10" s="190">
        <f>'Data Sheet'!F763</f>
        <v>66</v>
      </c>
      <c r="N10" s="189">
        <f>'Data Sheet'!F778</f>
        <v>13</v>
      </c>
      <c r="O10" s="206">
        <f>('Data Sheet'!F793)</f>
        <v>0.19700000000000001</v>
      </c>
      <c r="P10" s="190">
        <f>'Data Sheet'!F823</f>
        <v>352</v>
      </c>
      <c r="Q10" s="7">
        <f t="shared" si="3"/>
        <v>2.9107748284131315E-2</v>
      </c>
    </row>
    <row r="11" spans="1:43" ht="15.75" customHeight="1" thickBot="1" x14ac:dyDescent="0.35">
      <c r="A11" s="46" t="s">
        <v>5</v>
      </c>
      <c r="B11" s="203">
        <f>('Summary Statistics KPI 0'!B18)</f>
        <v>42279</v>
      </c>
      <c r="C11" s="204">
        <f>('Summary Statistics KPI 0'!C18)</f>
        <v>4338</v>
      </c>
      <c r="D11" s="204">
        <f>('Summary Statistics KPI 0'!E18)</f>
        <v>2427</v>
      </c>
      <c r="E11" s="204">
        <f>('Summary Statistics KPI 0'!G18)</f>
        <v>873</v>
      </c>
      <c r="F11" s="205">
        <f>('Summary Statistics KPI 0'!I18)</f>
        <v>36387</v>
      </c>
      <c r="G11" s="190">
        <f>'Data Sheet'!F674</f>
        <v>27597</v>
      </c>
      <c r="H11" s="42">
        <f t="shared" si="0"/>
        <v>0.75843020859098031</v>
      </c>
      <c r="I11" s="190">
        <f>'Data Sheet'!F689</f>
        <v>447</v>
      </c>
      <c r="J11" s="42">
        <f t="shared" si="1"/>
        <v>1.6197412762256766E-2</v>
      </c>
      <c r="K11" s="190">
        <f>'Data Sheet'!F734</f>
        <v>489</v>
      </c>
      <c r="L11" s="42">
        <f t="shared" si="2"/>
        <v>1.7719317317099685E-2</v>
      </c>
      <c r="M11" s="190">
        <f>'Data Sheet'!F764</f>
        <v>192</v>
      </c>
      <c r="N11" s="189">
        <f>'Data Sheet'!F779</f>
        <v>22</v>
      </c>
      <c r="O11" s="206">
        <f>('Data Sheet'!F794)</f>
        <v>0.11459999999999999</v>
      </c>
      <c r="P11" s="190">
        <f>'Data Sheet'!F824</f>
        <v>1216</v>
      </c>
      <c r="Q11" s="42">
        <f t="shared" si="3"/>
        <v>4.4062760444975903E-2</v>
      </c>
    </row>
    <row r="12" spans="1:43" ht="15.75" customHeight="1" thickBot="1" x14ac:dyDescent="0.35">
      <c r="A12" s="44" t="s">
        <v>6</v>
      </c>
      <c r="B12" s="207">
        <f>('Summary Statistics KPI 0'!B19)</f>
        <v>49224</v>
      </c>
      <c r="C12" s="208">
        <f>('Summary Statistics KPI 0'!C19)</f>
        <v>2644</v>
      </c>
      <c r="D12" s="208">
        <f>('Summary Statistics KPI 0'!E19)</f>
        <v>5901</v>
      </c>
      <c r="E12" s="208">
        <f>('Summary Statistics KPI 0'!G19)</f>
        <v>220</v>
      </c>
      <c r="F12" s="209">
        <f>('Summary Statistics KPI 0'!I19)</f>
        <v>40899</v>
      </c>
      <c r="G12" s="190">
        <f>'Data Sheet'!F675</f>
        <v>32052</v>
      </c>
      <c r="H12" s="7">
        <f t="shared" si="0"/>
        <v>0.78368664270520061</v>
      </c>
      <c r="I12" s="190">
        <f>'Data Sheet'!F690</f>
        <v>273</v>
      </c>
      <c r="J12" s="7">
        <f t="shared" si="1"/>
        <v>8.5174092100336954E-3</v>
      </c>
      <c r="K12" s="190">
        <f>'Data Sheet'!F735</f>
        <v>307</v>
      </c>
      <c r="L12" s="7">
        <f t="shared" si="2"/>
        <v>9.5781854486459497E-3</v>
      </c>
      <c r="M12" s="190">
        <f>'Data Sheet'!F765</f>
        <v>133</v>
      </c>
      <c r="N12" s="189">
        <f>'Data Sheet'!F780</f>
        <v>34</v>
      </c>
      <c r="O12" s="206">
        <f>('Data Sheet'!F795)</f>
        <v>0.25559999999999999</v>
      </c>
      <c r="P12" s="190">
        <f>'Data Sheet'!F825</f>
        <v>1015</v>
      </c>
      <c r="Q12" s="7">
        <f t="shared" si="3"/>
        <v>3.1667290652689382E-2</v>
      </c>
      <c r="S12" s="117"/>
    </row>
    <row r="13" spans="1:43" ht="15.75" customHeight="1" thickBot="1" x14ac:dyDescent="0.35">
      <c r="A13" s="44" t="s">
        <v>7</v>
      </c>
      <c r="B13" s="203">
        <f>('Summary Statistics KPI 0'!B20)</f>
        <v>1324</v>
      </c>
      <c r="C13" s="204">
        <f>('Summary Statistics KPI 0'!C20)</f>
        <v>97</v>
      </c>
      <c r="D13" s="204">
        <f>('Summary Statistics KPI 0'!E20)</f>
        <v>129</v>
      </c>
      <c r="E13" s="204">
        <f>('Summary Statistics KPI 0'!G20)</f>
        <v>19</v>
      </c>
      <c r="F13" s="205">
        <f>('Summary Statistics KPI 0'!I20)</f>
        <v>1117</v>
      </c>
      <c r="G13" s="190">
        <f>'Data Sheet'!F676</f>
        <v>999</v>
      </c>
      <c r="H13" s="7">
        <f t="shared" si="0"/>
        <v>0.89435989256938231</v>
      </c>
      <c r="I13" s="190">
        <f>'Data Sheet'!F691</f>
        <v>9</v>
      </c>
      <c r="J13" s="7">
        <f t="shared" si="1"/>
        <v>9.0090090090090089E-3</v>
      </c>
      <c r="K13" s="190">
        <f>'Data Sheet'!F736</f>
        <v>10</v>
      </c>
      <c r="L13" s="7">
        <f t="shared" si="2"/>
        <v>1.001001001001001E-2</v>
      </c>
      <c r="M13" s="190">
        <f>'Data Sheet'!F766</f>
        <v>4</v>
      </c>
      <c r="N13" s="189">
        <f>'Data Sheet'!F781</f>
        <v>3</v>
      </c>
      <c r="O13" s="206">
        <f>('Data Sheet'!F796)</f>
        <v>0.75</v>
      </c>
      <c r="P13" s="190">
        <f>'Data Sheet'!F826</f>
        <v>32</v>
      </c>
      <c r="Q13" s="7">
        <f t="shared" si="3"/>
        <v>3.2032032032032032E-2</v>
      </c>
    </row>
    <row r="14" spans="1:43" ht="15.75" customHeight="1" thickBot="1" x14ac:dyDescent="0.35">
      <c r="A14" s="44" t="s">
        <v>113</v>
      </c>
      <c r="B14" s="207">
        <f>('Summary Statistics KPI 0'!B21)</f>
        <v>1262</v>
      </c>
      <c r="C14" s="208">
        <f>('Summary Statistics KPI 0'!C21)</f>
        <v>126</v>
      </c>
      <c r="D14" s="208">
        <f>('Summary Statistics KPI 0'!E21)</f>
        <v>98</v>
      </c>
      <c r="E14" s="208">
        <f>('Summary Statistics KPI 0'!G21)</f>
        <v>38</v>
      </c>
      <c r="F14" s="209">
        <f>('Summary Statistics KPI 0'!I21)</f>
        <v>1076</v>
      </c>
      <c r="G14" s="190">
        <f>'Data Sheet'!F677</f>
        <v>930</v>
      </c>
      <c r="H14" s="7">
        <f t="shared" si="0"/>
        <v>0.86431226765799252</v>
      </c>
      <c r="I14" s="190">
        <f>'Data Sheet'!F692</f>
        <v>10</v>
      </c>
      <c r="J14" s="7">
        <f t="shared" si="1"/>
        <v>1.0752688172043012E-2</v>
      </c>
      <c r="K14" s="190">
        <f>'Data Sheet'!F737</f>
        <v>14</v>
      </c>
      <c r="L14" s="7">
        <f t="shared" si="2"/>
        <v>1.5053763440860216E-2</v>
      </c>
      <c r="M14" s="190">
        <f>'Data Sheet'!F767</f>
        <v>6</v>
      </c>
      <c r="N14" s="189">
        <f>'Data Sheet'!F782</f>
        <v>3</v>
      </c>
      <c r="O14" s="206">
        <f>('Data Sheet'!F797)</f>
        <v>0.5</v>
      </c>
      <c r="P14" s="190">
        <f>'Data Sheet'!F827</f>
        <v>58</v>
      </c>
      <c r="Q14" s="7">
        <f t="shared" si="3"/>
        <v>6.236559139784946E-2</v>
      </c>
    </row>
    <row r="15" spans="1:43" ht="15.75" customHeight="1" thickBot="1" x14ac:dyDescent="0.35">
      <c r="A15" s="44" t="s">
        <v>8</v>
      </c>
      <c r="B15" s="203">
        <f>('Summary Statistics KPI 0'!B22)</f>
        <v>25924</v>
      </c>
      <c r="C15" s="204">
        <f>('Summary Statistics KPI 0'!C22)</f>
        <v>1649</v>
      </c>
      <c r="D15" s="204">
        <f>('Summary Statistics KPI 0'!E22)</f>
        <v>2080</v>
      </c>
      <c r="E15" s="204">
        <f>('Summary Statistics KPI 0'!G22)</f>
        <v>31</v>
      </c>
      <c r="F15" s="205">
        <f>('Summary Statistics KPI 0'!I22)</f>
        <v>22226</v>
      </c>
      <c r="G15" s="190">
        <f>'Data Sheet'!F678</f>
        <v>16247</v>
      </c>
      <c r="H15" s="7">
        <f t="shared" si="0"/>
        <v>0.7309907315756321</v>
      </c>
      <c r="I15" s="190">
        <f>'Data Sheet'!F693</f>
        <v>143</v>
      </c>
      <c r="J15" s="7">
        <f t="shared" si="1"/>
        <v>8.8016249153689916E-3</v>
      </c>
      <c r="K15" s="190">
        <f>'Data Sheet'!F738</f>
        <v>198</v>
      </c>
      <c r="L15" s="7">
        <f t="shared" si="2"/>
        <v>1.2186865267433988E-2</v>
      </c>
      <c r="M15" s="190">
        <f>'Data Sheet'!F768</f>
        <v>87</v>
      </c>
      <c r="N15" s="189">
        <f>'Data Sheet'!F783</f>
        <v>14</v>
      </c>
      <c r="O15" s="206">
        <f>('Data Sheet'!F798)</f>
        <v>0.16089999999999999</v>
      </c>
      <c r="P15" s="190">
        <f>'Data Sheet'!F828</f>
        <v>482</v>
      </c>
      <c r="Q15" s="7">
        <f t="shared" si="3"/>
        <v>2.9667015449005969E-2</v>
      </c>
    </row>
    <row r="16" spans="1:43" ht="15.75" customHeight="1" thickBot="1" x14ac:dyDescent="0.35">
      <c r="A16" s="47" t="s">
        <v>16</v>
      </c>
      <c r="B16" s="207">
        <f>('Summary Statistics KPI 0'!B23)</f>
        <v>1646</v>
      </c>
      <c r="C16" s="208">
        <f>('Summary Statistics KPI 0'!C23)</f>
        <v>126</v>
      </c>
      <c r="D16" s="208">
        <f>('Summary Statistics KPI 0'!E23)</f>
        <v>117</v>
      </c>
      <c r="E16" s="208">
        <f>('Summary Statistics KPI 0'!G23)</f>
        <v>13</v>
      </c>
      <c r="F16" s="209">
        <f>('Summary Statistics KPI 0'!I23)</f>
        <v>1416</v>
      </c>
      <c r="G16" s="190">
        <f>'Data Sheet'!F679</f>
        <v>1196</v>
      </c>
      <c r="H16" s="11">
        <f t="shared" si="0"/>
        <v>0.84463276836158196</v>
      </c>
      <c r="I16" s="190">
        <f>'Data Sheet'!F694</f>
        <v>14</v>
      </c>
      <c r="J16" s="11">
        <f t="shared" si="1"/>
        <v>1.1705685618729096E-2</v>
      </c>
      <c r="K16" s="190">
        <f>'Data Sheet'!F739</f>
        <v>15</v>
      </c>
      <c r="L16" s="11">
        <f t="shared" si="2"/>
        <v>1.254180602006689E-2</v>
      </c>
      <c r="M16" s="190">
        <f>'Data Sheet'!F769</f>
        <v>8</v>
      </c>
      <c r="N16" s="189">
        <f>'Data Sheet'!F784</f>
        <v>3</v>
      </c>
      <c r="O16" s="206">
        <f>('Data Sheet'!F799)</f>
        <v>0.375</v>
      </c>
      <c r="P16" s="190">
        <f>'Data Sheet'!F829</f>
        <v>43</v>
      </c>
      <c r="Q16" s="11">
        <f t="shared" si="3"/>
        <v>3.595317725752508E-2</v>
      </c>
    </row>
    <row r="17" spans="1:43" s="79" customFormat="1" ht="15.75" customHeight="1" thickBot="1" x14ac:dyDescent="0.35">
      <c r="A17" s="105" t="s">
        <v>54</v>
      </c>
      <c r="B17" s="193">
        <f>('Summary Statistics KPI 0'!B24)</f>
        <v>332438</v>
      </c>
      <c r="C17" s="192">
        <f>('Summary Statistics KPI 0'!C24)</f>
        <v>25872</v>
      </c>
      <c r="D17" s="192">
        <f>('Summary Statistics KPI 0'!E24)</f>
        <v>26962</v>
      </c>
      <c r="E17" s="192">
        <f>('Summary Statistics KPI 0'!G24)</f>
        <v>3834</v>
      </c>
      <c r="F17" s="210">
        <f>('Summary Statistics KPI 0'!I24)</f>
        <v>283438</v>
      </c>
      <c r="G17" s="211">
        <f>SUM(G3:G16)</f>
        <v>222693</v>
      </c>
      <c r="H17" s="58">
        <f t="shared" ref="H17" si="4">G17/F17</f>
        <v>0.78568505281578338</v>
      </c>
      <c r="I17" s="212">
        <f>SUM(I3:I16)</f>
        <v>3090</v>
      </c>
      <c r="J17" s="58">
        <f t="shared" si="1"/>
        <v>1.3875604531799384E-2</v>
      </c>
      <c r="K17" s="193">
        <f>SUM(K3:K16)</f>
        <v>3767</v>
      </c>
      <c r="L17" s="58">
        <f t="shared" ref="L17" si="5">K17/G17</f>
        <v>1.6915664165465461E-2</v>
      </c>
      <c r="M17" s="193">
        <f>SUM(M3:M16)</f>
        <v>1637</v>
      </c>
      <c r="N17" s="192">
        <f>SUM(N3:N16)</f>
        <v>391</v>
      </c>
      <c r="O17" s="206">
        <f>('Data Sheet'!F800)</f>
        <v>0.2389</v>
      </c>
      <c r="P17" s="191">
        <f>SUM(P3:P16)</f>
        <v>9119</v>
      </c>
      <c r="Q17" s="58">
        <f t="shared" ref="Q17" si="6">P17/G17</f>
        <v>4.0948750072970413E-2</v>
      </c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</row>
    <row r="18" spans="1:43" x14ac:dyDescent="0.25">
      <c r="M18" s="9"/>
      <c r="N18" s="9"/>
    </row>
    <row r="29" spans="1:43" x14ac:dyDescent="0.25">
      <c r="O29" s="22"/>
    </row>
  </sheetData>
  <sortState ref="A4:Q16">
    <sortCondition ref="A4:A16"/>
  </sortState>
  <mergeCells count="5">
    <mergeCell ref="B1:F1"/>
    <mergeCell ref="P1:Q1"/>
    <mergeCell ref="G1:J1"/>
    <mergeCell ref="K1:L1"/>
    <mergeCell ref="M1:O1"/>
  </mergeCells>
  <phoneticPr fontId="0" type="noConversion"/>
  <printOptions horizontalCentered="1" verticalCentered="1"/>
  <pageMargins left="0.19685039370078741" right="0.19685039370078741" top="1.2204724409448819" bottom="0.62992125984251968" header="0.43307086614173229" footer="0.39370078740157483"/>
  <pageSetup paperSize="9" scale="91" orientation="landscape" r:id="rId1"/>
  <headerFooter alignWithMargins="0">
    <oddHeader xml:space="preserve">&amp;CDiabetic Retinopathy Screening - &amp;A
</oddHeader>
    <oddFooter>&amp;C&amp;Z&amp;F&amp;R&amp;P/&amp;N</oddFooter>
  </headerFooter>
  <ignoredErrors>
    <ignoredError sqref="H17 J17 L1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2"/>
  <sheetViews>
    <sheetView zoomScale="75" zoomScaleNormal="75" zoomScaleSheetLayoutView="85" workbookViewId="0">
      <selection activeCell="V23" sqref="V23"/>
    </sheetView>
  </sheetViews>
  <sheetFormatPr defaultRowHeight="12.5" x14ac:dyDescent="0.25"/>
  <cols>
    <col min="1" max="1" width="23.54296875" customWidth="1"/>
    <col min="2" max="2" width="9" customWidth="1"/>
    <col min="3" max="6" width="7.453125" customWidth="1"/>
    <col min="7" max="7" width="9.36328125" customWidth="1"/>
    <col min="8" max="8" width="8" style="12" customWidth="1"/>
    <col min="9" max="9" width="9.36328125" customWidth="1"/>
    <col min="10" max="10" width="8" style="1" customWidth="1"/>
    <col min="11" max="11" width="10" customWidth="1"/>
    <col min="12" max="12" width="17.6328125" customWidth="1"/>
    <col min="13" max="13" width="12.36328125" customWidth="1"/>
    <col min="23" max="35" width="9.36328125" style="8"/>
  </cols>
  <sheetData>
    <row r="1" spans="1:35" s="22" customFormat="1" ht="28.5" customHeight="1" thickBot="1" x14ac:dyDescent="0.3">
      <c r="B1" s="347" t="s">
        <v>0</v>
      </c>
      <c r="C1" s="348"/>
      <c r="D1" s="348"/>
      <c r="E1" s="348"/>
      <c r="F1" s="349"/>
      <c r="G1" s="344" t="s">
        <v>46</v>
      </c>
      <c r="H1" s="345"/>
      <c r="I1" s="345"/>
      <c r="J1" s="345"/>
      <c r="K1" s="345"/>
      <c r="L1" s="345"/>
      <c r="M1" s="346"/>
      <c r="N1" s="323" t="s">
        <v>83</v>
      </c>
      <c r="O1" s="323"/>
      <c r="P1" s="324"/>
      <c r="Q1" s="334" t="s">
        <v>19</v>
      </c>
      <c r="R1" s="323"/>
      <c r="S1" s="324"/>
      <c r="T1" s="334" t="s">
        <v>20</v>
      </c>
      <c r="U1" s="323"/>
      <c r="V1" s="324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</row>
    <row r="2" spans="1:35" s="165" customFormat="1" ht="285" customHeight="1" thickBot="1" x14ac:dyDescent="0.3">
      <c r="A2" s="153" t="s">
        <v>13</v>
      </c>
      <c r="B2" s="154" t="s">
        <v>1</v>
      </c>
      <c r="C2" s="155" t="s">
        <v>9</v>
      </c>
      <c r="D2" s="155" t="s">
        <v>14</v>
      </c>
      <c r="E2" s="155" t="s">
        <v>10</v>
      </c>
      <c r="F2" s="156" t="s">
        <v>11</v>
      </c>
      <c r="G2" s="157" t="s">
        <v>17</v>
      </c>
      <c r="H2" s="158" t="s">
        <v>70</v>
      </c>
      <c r="I2" s="155" t="s">
        <v>82</v>
      </c>
      <c r="J2" s="158" t="s">
        <v>71</v>
      </c>
      <c r="K2" s="155" t="s">
        <v>53</v>
      </c>
      <c r="L2" s="158" t="s">
        <v>109</v>
      </c>
      <c r="M2" s="159" t="s">
        <v>18</v>
      </c>
      <c r="N2" s="160" t="s">
        <v>84</v>
      </c>
      <c r="O2" s="155" t="s">
        <v>85</v>
      </c>
      <c r="P2" s="161" t="s">
        <v>72</v>
      </c>
      <c r="Q2" s="154" t="s">
        <v>81</v>
      </c>
      <c r="R2" s="162" t="s">
        <v>12</v>
      </c>
      <c r="S2" s="161" t="s">
        <v>73</v>
      </c>
      <c r="T2" s="163" t="s">
        <v>21</v>
      </c>
      <c r="U2" s="162" t="s">
        <v>12</v>
      </c>
      <c r="V2" s="161" t="s">
        <v>74</v>
      </c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</row>
    <row r="3" spans="1:35" s="1" customFormat="1" ht="15.75" customHeight="1" thickBot="1" x14ac:dyDescent="0.35">
      <c r="A3" s="48" t="s">
        <v>15</v>
      </c>
      <c r="B3" s="66">
        <f>('Summary Statistics KPI 0'!B10)</f>
        <v>26588</v>
      </c>
      <c r="C3" s="60">
        <f>('Summary Statistics KPI 0'!C10)</f>
        <v>1794</v>
      </c>
      <c r="D3" s="60">
        <f>('Summary Statistics KPI 0'!E10)</f>
        <v>2171</v>
      </c>
      <c r="E3" s="60">
        <f>('Summary Statistics KPI 0'!G10)</f>
        <v>11</v>
      </c>
      <c r="F3" s="67">
        <f>('Summary Statistics KPI 0'!I10)</f>
        <v>22634</v>
      </c>
      <c r="G3" s="124">
        <f>'Data Sheet'!F846</f>
        <v>319</v>
      </c>
      <c r="H3" s="213">
        <f t="shared" ref="H3:H16" si="0">IF(G3=0,"0.0%",G3/F3)</f>
        <v>1.4093841123972784E-2</v>
      </c>
      <c r="I3" s="124">
        <f>'Data Sheet'!F861</f>
        <v>227</v>
      </c>
      <c r="J3" s="213">
        <f t="shared" ref="J3:J16" si="1">IF(I3=0,"0.0%",I3/G3)</f>
        <v>0.71159874608150475</v>
      </c>
      <c r="K3" s="124">
        <f>'Data Sheet'!F876</f>
        <v>203</v>
      </c>
      <c r="L3" s="214" t="str">
        <f t="shared" ref="L3:L16" si="2">INT((K3)/7)&amp;" weeks "&amp;MOD(K3,7)&amp;" days"</f>
        <v>29 weeks 0 days</v>
      </c>
      <c r="M3" s="60">
        <f>'Data Sheet'!F891</f>
        <v>69</v>
      </c>
      <c r="N3" s="60">
        <f>'Data Sheet'!F906</f>
        <v>319</v>
      </c>
      <c r="O3" s="60">
        <f>'Data Sheet'!F921</f>
        <v>94</v>
      </c>
      <c r="P3" s="215">
        <f t="shared" ref="P3:P16" si="3">IF(O3=0,"0.0%",O3/N3)</f>
        <v>0.29467084639498431</v>
      </c>
      <c r="Q3" s="124">
        <f>'Data Sheet'!F951</f>
        <v>706</v>
      </c>
      <c r="R3" s="124">
        <f>'Data Sheet'!F966</f>
        <v>24311</v>
      </c>
      <c r="S3" s="215">
        <f t="shared" ref="S3:S16" si="4">IF(Q3=0,"0.0%",Q3/R3)</f>
        <v>2.904035210398585E-2</v>
      </c>
      <c r="T3" s="124">
        <f>'Data Sheet'!F1011</f>
        <v>1677</v>
      </c>
      <c r="U3" s="124">
        <f>'Data Sheet'!F996</f>
        <v>24311</v>
      </c>
      <c r="V3" s="215">
        <f t="shared" ref="V3:V16" si="5">IF(T3=0,"0.0%",T3/U3)</f>
        <v>6.8981119657768084E-2</v>
      </c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</row>
    <row r="4" spans="1:35" s="1" customFormat="1" ht="15.75" customHeight="1" thickBot="1" x14ac:dyDescent="0.35">
      <c r="A4" s="44" t="s">
        <v>2</v>
      </c>
      <c r="B4" s="109">
        <f>('Summary Statistics KPI 0'!B11)</f>
        <v>8346</v>
      </c>
      <c r="C4" s="110">
        <f>('Summary Statistics KPI 0'!C11)</f>
        <v>499</v>
      </c>
      <c r="D4" s="110">
        <f>('Summary Statistics KPI 0'!E11)</f>
        <v>1563</v>
      </c>
      <c r="E4" s="110">
        <f>('Summary Statistics KPI 0'!G11)</f>
        <v>40</v>
      </c>
      <c r="F4" s="111">
        <f>('Summary Statistics KPI 0'!I11)</f>
        <v>6324</v>
      </c>
      <c r="G4" s="124">
        <f>'Data Sheet'!F847</f>
        <v>56</v>
      </c>
      <c r="H4" s="216">
        <f t="shared" si="0"/>
        <v>8.8551549652118918E-3</v>
      </c>
      <c r="I4" s="124">
        <f>'Data Sheet'!F862</f>
        <v>0</v>
      </c>
      <c r="J4" s="216" t="str">
        <f t="shared" si="1"/>
        <v>0.0%</v>
      </c>
      <c r="K4" s="124">
        <f>'Data Sheet'!F877</f>
        <v>0</v>
      </c>
      <c r="L4" s="217" t="str">
        <f t="shared" si="2"/>
        <v>0 weeks 0 days</v>
      </c>
      <c r="M4" s="60">
        <f>'Data Sheet'!F892</f>
        <v>0</v>
      </c>
      <c r="N4" s="60">
        <f>'Data Sheet'!F907</f>
        <v>56</v>
      </c>
      <c r="O4" s="60">
        <f>'Data Sheet'!F922</f>
        <v>0</v>
      </c>
      <c r="P4" s="218" t="str">
        <f t="shared" si="3"/>
        <v>0.0%</v>
      </c>
      <c r="Q4" s="124">
        <f>'Data Sheet'!F952</f>
        <v>2</v>
      </c>
      <c r="R4" s="124">
        <f>'Data Sheet'!F967</f>
        <v>6741</v>
      </c>
      <c r="S4" s="218">
        <f t="shared" si="4"/>
        <v>2.966918854769322E-4</v>
      </c>
      <c r="T4" s="124">
        <f>'Data Sheet'!F1012</f>
        <v>417</v>
      </c>
      <c r="U4" s="124">
        <f>'Data Sheet'!F997</f>
        <v>6741</v>
      </c>
      <c r="V4" s="218">
        <f t="shared" si="5"/>
        <v>6.1860258121940362E-2</v>
      </c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5" s="1" customFormat="1" ht="15.75" customHeight="1" thickBot="1" x14ac:dyDescent="0.35">
      <c r="A5" s="44" t="s">
        <v>112</v>
      </c>
      <c r="B5" s="109">
        <f>('Summary Statistics KPI 0'!B12)</f>
        <v>10686</v>
      </c>
      <c r="C5" s="110">
        <f>('Summary Statistics KPI 0'!C12)</f>
        <v>1159</v>
      </c>
      <c r="D5" s="110">
        <f>('Summary Statistics KPI 0'!E12)</f>
        <v>1107</v>
      </c>
      <c r="E5" s="110">
        <f>('Summary Statistics KPI 0'!G12)</f>
        <v>146</v>
      </c>
      <c r="F5" s="111">
        <f>('Summary Statistics KPI 0'!I12)</f>
        <v>8566</v>
      </c>
      <c r="G5" s="124">
        <f>'Data Sheet'!F848</f>
        <v>105</v>
      </c>
      <c r="H5" s="216">
        <f t="shared" si="0"/>
        <v>1.2257763250058369E-2</v>
      </c>
      <c r="I5" s="124">
        <f>'Data Sheet'!F863</f>
        <v>80</v>
      </c>
      <c r="J5" s="216">
        <f t="shared" si="1"/>
        <v>0.76190476190476186</v>
      </c>
      <c r="K5" s="124">
        <f>'Data Sheet'!F878</f>
        <v>192</v>
      </c>
      <c r="L5" s="217" t="str">
        <f t="shared" si="2"/>
        <v>27 weeks 3 days</v>
      </c>
      <c r="M5" s="60">
        <f>'Data Sheet'!F893</f>
        <v>65</v>
      </c>
      <c r="N5" s="60">
        <f>'Data Sheet'!F908</f>
        <v>105</v>
      </c>
      <c r="O5" s="60">
        <f>'Data Sheet'!F923</f>
        <v>47</v>
      </c>
      <c r="P5" s="218">
        <f t="shared" si="3"/>
        <v>0.44761904761904764</v>
      </c>
      <c r="Q5" s="124">
        <f>'Data Sheet'!F953</f>
        <v>510</v>
      </c>
      <c r="R5" s="124">
        <f>'Data Sheet'!F968</f>
        <v>9530</v>
      </c>
      <c r="S5" s="218">
        <f t="shared" si="4"/>
        <v>5.3515215110178385E-2</v>
      </c>
      <c r="T5" s="124">
        <f>'Data Sheet'!F1013</f>
        <v>964</v>
      </c>
      <c r="U5" s="124">
        <f>'Data Sheet'!F998</f>
        <v>9530</v>
      </c>
      <c r="V5" s="218">
        <f t="shared" si="5"/>
        <v>0.10115424973767051</v>
      </c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</row>
    <row r="6" spans="1:35" s="1" customFormat="1" ht="15.75" customHeight="1" thickBot="1" x14ac:dyDescent="0.35">
      <c r="A6" s="45" t="s">
        <v>3</v>
      </c>
      <c r="B6" s="109">
        <f>('Summary Statistics KPI 0'!B13)</f>
        <v>23350</v>
      </c>
      <c r="C6" s="110">
        <f>('Summary Statistics KPI 0'!C13)</f>
        <v>1753</v>
      </c>
      <c r="D6" s="110">
        <f>('Summary Statistics KPI 0'!E13)</f>
        <v>1313</v>
      </c>
      <c r="E6" s="110">
        <f>('Summary Statistics KPI 0'!G13)</f>
        <v>136</v>
      </c>
      <c r="F6" s="111">
        <f>('Summary Statistics KPI 0'!I13)</f>
        <v>20420</v>
      </c>
      <c r="G6" s="124">
        <f>'Data Sheet'!F849</f>
        <v>185</v>
      </c>
      <c r="H6" s="216">
        <f t="shared" si="0"/>
        <v>9.0597453476983347E-3</v>
      </c>
      <c r="I6" s="124">
        <f>'Data Sheet'!F864</f>
        <v>133</v>
      </c>
      <c r="J6" s="216">
        <f t="shared" si="1"/>
        <v>0.7189189189189189</v>
      </c>
      <c r="K6" s="124">
        <f>'Data Sheet'!F879</f>
        <v>109</v>
      </c>
      <c r="L6" s="217" t="str">
        <f t="shared" si="2"/>
        <v>15 weeks 4 days</v>
      </c>
      <c r="M6" s="60">
        <f>'Data Sheet'!F894</f>
        <v>44</v>
      </c>
      <c r="N6" s="60">
        <f>'Data Sheet'!F909</f>
        <v>185</v>
      </c>
      <c r="O6" s="60">
        <f>'Data Sheet'!F924</f>
        <v>111</v>
      </c>
      <c r="P6" s="218">
        <f t="shared" si="3"/>
        <v>0.6</v>
      </c>
      <c r="Q6" s="124">
        <f>'Data Sheet'!F954</f>
        <v>1170</v>
      </c>
      <c r="R6" s="124">
        <f>'Data Sheet'!F969</f>
        <v>21877</v>
      </c>
      <c r="S6" s="218">
        <f t="shared" si="4"/>
        <v>5.3480824610321345E-2</v>
      </c>
      <c r="T6" s="124">
        <f>'Data Sheet'!F1014</f>
        <v>1457</v>
      </c>
      <c r="U6" s="124">
        <f>'Data Sheet'!F999</f>
        <v>21877</v>
      </c>
      <c r="V6" s="218">
        <f t="shared" si="5"/>
        <v>6.6599625177126656E-2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s="1" customFormat="1" ht="15.75" customHeight="1" thickBot="1" x14ac:dyDescent="0.35">
      <c r="A7" s="44" t="s">
        <v>111</v>
      </c>
      <c r="B7" s="109">
        <f>('Summary Statistics KPI 0'!B14)</f>
        <v>18480</v>
      </c>
      <c r="C7" s="110">
        <f>('Summary Statistics KPI 0'!C14)</f>
        <v>1368</v>
      </c>
      <c r="D7" s="110">
        <f>('Summary Statistics KPI 0'!E14)</f>
        <v>783</v>
      </c>
      <c r="E7" s="110">
        <f>('Summary Statistics KPI 0'!G14)</f>
        <v>473</v>
      </c>
      <c r="F7" s="111">
        <f>('Summary Statistics KPI 0'!I14)</f>
        <v>16802</v>
      </c>
      <c r="G7" s="124">
        <f>'Data Sheet'!F850</f>
        <v>364</v>
      </c>
      <c r="H7" s="216">
        <f t="shared" si="0"/>
        <v>2.1664087608618023E-2</v>
      </c>
      <c r="I7" s="124">
        <f>'Data Sheet'!F865</f>
        <v>97</v>
      </c>
      <c r="J7" s="216">
        <f t="shared" si="1"/>
        <v>0.26648351648351648</v>
      </c>
      <c r="K7" s="124">
        <f>'Data Sheet'!F880</f>
        <v>217</v>
      </c>
      <c r="L7" s="217" t="str">
        <f t="shared" si="2"/>
        <v>31 weeks 0 days</v>
      </c>
      <c r="M7" s="60">
        <f>'Data Sheet'!F895</f>
        <v>45</v>
      </c>
      <c r="N7" s="60">
        <f>'Data Sheet'!F910</f>
        <v>364</v>
      </c>
      <c r="O7" s="60">
        <f>'Data Sheet'!F925</f>
        <v>73</v>
      </c>
      <c r="P7" s="218">
        <f t="shared" si="3"/>
        <v>0.20054945054945056</v>
      </c>
      <c r="Q7" s="124">
        <f>'Data Sheet'!F955</f>
        <v>272</v>
      </c>
      <c r="R7" s="124">
        <f>'Data Sheet'!F970</f>
        <v>17609</v>
      </c>
      <c r="S7" s="218">
        <f t="shared" si="4"/>
        <v>1.5446646601169857E-2</v>
      </c>
      <c r="T7" s="124">
        <f>'Data Sheet'!F1015</f>
        <v>807</v>
      </c>
      <c r="U7" s="124">
        <f>'Data Sheet'!F1000</f>
        <v>17609</v>
      </c>
      <c r="V7" s="218">
        <f t="shared" si="5"/>
        <v>4.582883752626498E-2</v>
      </c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</row>
    <row r="8" spans="1:35" s="12" customFormat="1" ht="15.75" customHeight="1" thickBot="1" x14ac:dyDescent="0.35">
      <c r="A8" s="44" t="s">
        <v>110</v>
      </c>
      <c r="B8" s="109">
        <f>('Summary Statistics KPI 0'!B15)</f>
        <v>33118</v>
      </c>
      <c r="C8" s="110">
        <f>('Summary Statistics KPI 0'!C15)</f>
        <v>1679</v>
      </c>
      <c r="D8" s="110">
        <f>('Summary Statistics KPI 0'!E15)</f>
        <v>3526</v>
      </c>
      <c r="E8" s="110">
        <f>('Summary Statistics KPI 0'!G15)</f>
        <v>146</v>
      </c>
      <c r="F8" s="111">
        <f>('Summary Statistics KPI 0'!I15)</f>
        <v>28059</v>
      </c>
      <c r="G8" s="124">
        <f>'Data Sheet'!F851</f>
        <v>641</v>
      </c>
      <c r="H8" s="216">
        <f t="shared" si="0"/>
        <v>2.2844720054171565E-2</v>
      </c>
      <c r="I8" s="124">
        <f>'Data Sheet'!F866</f>
        <v>108</v>
      </c>
      <c r="J8" s="216">
        <f t="shared" si="1"/>
        <v>0.16848673946957879</v>
      </c>
      <c r="K8" s="124">
        <f>'Data Sheet'!F881</f>
        <v>215</v>
      </c>
      <c r="L8" s="217" t="str">
        <f t="shared" si="2"/>
        <v>30 weeks 5 days</v>
      </c>
      <c r="M8" s="60">
        <f>'Data Sheet'!F896</f>
        <v>46</v>
      </c>
      <c r="N8" s="60">
        <f>'Data Sheet'!F911</f>
        <v>634</v>
      </c>
      <c r="O8" s="60">
        <f>'Data Sheet'!F926</f>
        <v>86</v>
      </c>
      <c r="P8" s="218">
        <f t="shared" si="3"/>
        <v>0.13564668769716087</v>
      </c>
      <c r="Q8" s="124">
        <f>'Data Sheet'!F956</f>
        <v>348</v>
      </c>
      <c r="R8" s="124">
        <f>'Data Sheet'!F971</f>
        <v>29409</v>
      </c>
      <c r="S8" s="218">
        <f t="shared" si="4"/>
        <v>1.1833112312557381E-2</v>
      </c>
      <c r="T8" s="124">
        <f>'Data Sheet'!F1016</f>
        <v>1350</v>
      </c>
      <c r="U8" s="124">
        <f>'Data Sheet'!F1001</f>
        <v>29409</v>
      </c>
      <c r="V8" s="218">
        <f t="shared" si="5"/>
        <v>4.5904315005610527E-2</v>
      </c>
    </row>
    <row r="9" spans="1:35" s="1" customFormat="1" ht="15.75" customHeight="1" thickBot="1" x14ac:dyDescent="0.35">
      <c r="A9" s="44" t="s">
        <v>114</v>
      </c>
      <c r="B9" s="109">
        <f>('Summary Statistics KPI 0'!B16)</f>
        <v>70163</v>
      </c>
      <c r="C9" s="110">
        <f>('Summary Statistics KPI 0'!C16)</f>
        <v>7158</v>
      </c>
      <c r="D9" s="110">
        <f>('Summary Statistics KPI 0'!E16)</f>
        <v>4161</v>
      </c>
      <c r="E9" s="110">
        <f>('Summary Statistics KPI 0'!G16)</f>
        <v>1215</v>
      </c>
      <c r="F9" s="111">
        <f>('Summary Statistics KPI 0'!I16)</f>
        <v>60059</v>
      </c>
      <c r="G9" s="124">
        <f>'Data Sheet'!F852</f>
        <v>989</v>
      </c>
      <c r="H9" s="216">
        <f t="shared" si="0"/>
        <v>1.6467140645032383E-2</v>
      </c>
      <c r="I9" s="124">
        <f>'Data Sheet'!F867</f>
        <v>565</v>
      </c>
      <c r="J9" s="216">
        <f t="shared" si="1"/>
        <v>0.57128412537917084</v>
      </c>
      <c r="K9" s="124">
        <f>'Data Sheet'!F882</f>
        <v>214</v>
      </c>
      <c r="L9" s="217" t="str">
        <f t="shared" si="2"/>
        <v>30 weeks 4 days</v>
      </c>
      <c r="M9" s="60">
        <f>'Data Sheet'!F897</f>
        <v>75</v>
      </c>
      <c r="N9" s="60">
        <f>'Data Sheet'!F912</f>
        <v>989</v>
      </c>
      <c r="O9" s="60">
        <f>'Data Sheet'!F927</f>
        <v>123</v>
      </c>
      <c r="P9" s="218">
        <f t="shared" si="3"/>
        <v>0.12436804853387259</v>
      </c>
      <c r="Q9" s="124">
        <f>'Data Sheet'!F957</f>
        <v>5322</v>
      </c>
      <c r="R9" s="124">
        <f>'Data Sheet'!F972</f>
        <v>65734</v>
      </c>
      <c r="S9" s="218">
        <f t="shared" si="4"/>
        <v>8.0962667721422701E-2</v>
      </c>
      <c r="T9" s="124">
        <f>'Data Sheet'!F1017</f>
        <v>5675</v>
      </c>
      <c r="U9" s="124">
        <f>'Data Sheet'!F1002</f>
        <v>65734</v>
      </c>
      <c r="V9" s="218">
        <f t="shared" si="5"/>
        <v>8.6332795813429883E-2</v>
      </c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1:35" s="1" customFormat="1" ht="15.75" customHeight="1" thickBot="1" x14ac:dyDescent="0.35">
      <c r="A10" s="44" t="s">
        <v>4</v>
      </c>
      <c r="B10" s="109">
        <f>('Summary Statistics KPI 0'!B17)</f>
        <v>20048</v>
      </c>
      <c r="C10" s="110">
        <f>('Summary Statistics KPI 0'!C17)</f>
        <v>1482</v>
      </c>
      <c r="D10" s="110">
        <f>('Summary Statistics KPI 0'!E17)</f>
        <v>1586</v>
      </c>
      <c r="E10" s="110">
        <f>('Summary Statistics KPI 0'!G17)</f>
        <v>473</v>
      </c>
      <c r="F10" s="111">
        <f>('Summary Statistics KPI 0'!I17)</f>
        <v>17453</v>
      </c>
      <c r="G10" s="124">
        <f>'Data Sheet'!F853</f>
        <v>151</v>
      </c>
      <c r="H10" s="216">
        <f t="shared" si="0"/>
        <v>8.6518077121411786E-3</v>
      </c>
      <c r="I10" s="124">
        <f>'Data Sheet'!F868</f>
        <v>42</v>
      </c>
      <c r="J10" s="216">
        <f t="shared" si="1"/>
        <v>0.27814569536423839</v>
      </c>
      <c r="K10" s="124">
        <f>'Data Sheet'!F883</f>
        <v>184</v>
      </c>
      <c r="L10" s="217" t="str">
        <f t="shared" si="2"/>
        <v>26 weeks 2 days</v>
      </c>
      <c r="M10" s="60">
        <f>'Data Sheet'!F898</f>
        <v>41</v>
      </c>
      <c r="N10" s="60">
        <f>'Data Sheet'!F913</f>
        <v>151</v>
      </c>
      <c r="O10" s="60">
        <f>'Data Sheet'!F928</f>
        <v>30</v>
      </c>
      <c r="P10" s="218">
        <f t="shared" si="3"/>
        <v>0.19867549668874171</v>
      </c>
      <c r="Q10" s="124">
        <f>'Data Sheet'!F958</f>
        <v>729</v>
      </c>
      <c r="R10" s="124">
        <f>'Data Sheet'!F973</f>
        <v>18380</v>
      </c>
      <c r="S10" s="218">
        <f t="shared" si="4"/>
        <v>3.9662676822633296E-2</v>
      </c>
      <c r="T10" s="124">
        <f>'Data Sheet'!F1018</f>
        <v>927</v>
      </c>
      <c r="U10" s="124">
        <f>'Data Sheet'!F1003</f>
        <v>18380</v>
      </c>
      <c r="V10" s="218">
        <f t="shared" si="5"/>
        <v>5.0435255712731226E-2</v>
      </c>
      <c r="W10" s="12"/>
      <c r="X10" s="17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</row>
    <row r="11" spans="1:35" s="1" customFormat="1" ht="15.75" customHeight="1" thickBot="1" x14ac:dyDescent="0.35">
      <c r="A11" s="46" t="s">
        <v>5</v>
      </c>
      <c r="B11" s="109">
        <f>('Summary Statistics KPI 0'!B18)</f>
        <v>42279</v>
      </c>
      <c r="C11" s="110">
        <f>('Summary Statistics KPI 0'!C18)</f>
        <v>4338</v>
      </c>
      <c r="D11" s="110">
        <f>('Summary Statistics KPI 0'!E18)</f>
        <v>2427</v>
      </c>
      <c r="E11" s="110">
        <f>('Summary Statistics KPI 0'!G18)</f>
        <v>873</v>
      </c>
      <c r="F11" s="111">
        <f>('Summary Statistics KPI 0'!I18)</f>
        <v>36387</v>
      </c>
      <c r="G11" s="124">
        <f>'Data Sheet'!F854</f>
        <v>589</v>
      </c>
      <c r="H11" s="216">
        <f t="shared" si="0"/>
        <v>1.6187099788385961E-2</v>
      </c>
      <c r="I11" s="124">
        <f>'Data Sheet'!F869</f>
        <v>522</v>
      </c>
      <c r="J11" s="216">
        <f t="shared" si="1"/>
        <v>0.88624787775891345</v>
      </c>
      <c r="K11" s="124">
        <f>'Data Sheet'!F884</f>
        <v>197</v>
      </c>
      <c r="L11" s="217" t="str">
        <f t="shared" si="2"/>
        <v>28 weeks 1 days</v>
      </c>
      <c r="M11" s="60">
        <f>'Data Sheet'!F899</f>
        <v>73</v>
      </c>
      <c r="N11" s="60">
        <f>'Data Sheet'!F914</f>
        <v>589</v>
      </c>
      <c r="O11" s="60">
        <f>'Data Sheet'!F929</f>
        <v>162</v>
      </c>
      <c r="P11" s="218">
        <f t="shared" si="3"/>
        <v>0.27504244482173174</v>
      </c>
      <c r="Q11" s="124">
        <f>'Data Sheet'!F959</f>
        <v>3181</v>
      </c>
      <c r="R11" s="124">
        <f>'Data Sheet'!F974</f>
        <v>39560</v>
      </c>
      <c r="S11" s="218">
        <f t="shared" si="4"/>
        <v>8.0409504550050553E-2</v>
      </c>
      <c r="T11" s="124">
        <f>'Data Sheet'!F1019</f>
        <v>3173</v>
      </c>
      <c r="U11" s="124">
        <f>'Data Sheet'!F1004</f>
        <v>39560</v>
      </c>
      <c r="V11" s="218">
        <f t="shared" si="5"/>
        <v>8.0207280080889787E-2</v>
      </c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1:35" s="1" customFormat="1" ht="15.75" customHeight="1" thickBot="1" x14ac:dyDescent="0.35">
      <c r="A12" s="44" t="s">
        <v>6</v>
      </c>
      <c r="B12" s="109">
        <f>('Summary Statistics KPI 0'!B19)</f>
        <v>49224</v>
      </c>
      <c r="C12" s="110">
        <f>('Summary Statistics KPI 0'!C19)</f>
        <v>2644</v>
      </c>
      <c r="D12" s="110">
        <f>('Summary Statistics KPI 0'!E19)</f>
        <v>5901</v>
      </c>
      <c r="E12" s="110">
        <f>('Summary Statistics KPI 0'!G19)</f>
        <v>220</v>
      </c>
      <c r="F12" s="111">
        <f>('Summary Statistics KPI 0'!I19)</f>
        <v>40899</v>
      </c>
      <c r="G12" s="124">
        <f>'Data Sheet'!F855</f>
        <v>520</v>
      </c>
      <c r="H12" s="216">
        <f t="shared" si="0"/>
        <v>1.2714247292109831E-2</v>
      </c>
      <c r="I12" s="124">
        <f>'Data Sheet'!F870</f>
        <v>2</v>
      </c>
      <c r="J12" s="216">
        <f t="shared" si="1"/>
        <v>3.8461538461538464E-3</v>
      </c>
      <c r="K12" s="124">
        <f>'Data Sheet'!F885</f>
        <v>16</v>
      </c>
      <c r="L12" s="217" t="str">
        <f t="shared" si="2"/>
        <v>2 weeks 2 days</v>
      </c>
      <c r="M12" s="60">
        <f>'Data Sheet'!F900</f>
        <v>12</v>
      </c>
      <c r="N12" s="60">
        <f>'Data Sheet'!F915</f>
        <v>520</v>
      </c>
      <c r="O12" s="60">
        <f>'Data Sheet'!F930</f>
        <v>2</v>
      </c>
      <c r="P12" s="218">
        <f t="shared" si="3"/>
        <v>3.8461538461538464E-3</v>
      </c>
      <c r="Q12" s="124">
        <f>'Data Sheet'!F960</f>
        <v>10</v>
      </c>
      <c r="R12" s="124">
        <f>'Data Sheet'!F975</f>
        <v>43118</v>
      </c>
      <c r="S12" s="218">
        <f t="shared" si="4"/>
        <v>2.3192170323298856E-4</v>
      </c>
      <c r="T12" s="124">
        <f>'Data Sheet'!F1020</f>
        <v>2219</v>
      </c>
      <c r="U12" s="124">
        <f>'Data Sheet'!F1005</f>
        <v>43118</v>
      </c>
      <c r="V12" s="218">
        <f t="shared" si="5"/>
        <v>5.1463425947400158E-2</v>
      </c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</row>
    <row r="13" spans="1:35" s="1" customFormat="1" ht="15.75" customHeight="1" thickBot="1" x14ac:dyDescent="0.35">
      <c r="A13" s="44" t="s">
        <v>7</v>
      </c>
      <c r="B13" s="109">
        <f>('Summary Statistics KPI 0'!B20)</f>
        <v>1324</v>
      </c>
      <c r="C13" s="110">
        <f>('Summary Statistics KPI 0'!C20)</f>
        <v>97</v>
      </c>
      <c r="D13" s="110">
        <f>('Summary Statistics KPI 0'!E20)</f>
        <v>129</v>
      </c>
      <c r="E13" s="110">
        <f>('Summary Statistics KPI 0'!G20)</f>
        <v>19</v>
      </c>
      <c r="F13" s="111">
        <f>('Summary Statistics KPI 0'!I20)</f>
        <v>1117</v>
      </c>
      <c r="G13" s="124">
        <f>'Data Sheet'!F856</f>
        <v>17</v>
      </c>
      <c r="H13" s="216">
        <f t="shared" si="0"/>
        <v>1.521933751119069E-2</v>
      </c>
      <c r="I13" s="124">
        <f>'Data Sheet'!F871</f>
        <v>17</v>
      </c>
      <c r="J13" s="216">
        <f t="shared" si="1"/>
        <v>1</v>
      </c>
      <c r="K13" s="124">
        <f>'Data Sheet'!F886</f>
        <v>179</v>
      </c>
      <c r="L13" s="217" t="str">
        <f t="shared" si="2"/>
        <v>25 weeks 4 days</v>
      </c>
      <c r="M13" s="60">
        <f>'Data Sheet'!F901</f>
        <v>38</v>
      </c>
      <c r="N13" s="60">
        <f>'Data Sheet'!F916</f>
        <v>17</v>
      </c>
      <c r="O13" s="60">
        <f>'Data Sheet'!F931</f>
        <v>14</v>
      </c>
      <c r="P13" s="218">
        <f t="shared" si="3"/>
        <v>0.82352941176470584</v>
      </c>
      <c r="Q13" s="124">
        <f>'Data Sheet'!F961</f>
        <v>96</v>
      </c>
      <c r="R13" s="124">
        <f>'Data Sheet'!F976</f>
        <v>1190</v>
      </c>
      <c r="S13" s="218">
        <f t="shared" si="4"/>
        <v>8.067226890756303E-2</v>
      </c>
      <c r="T13" s="124">
        <f>'Data Sheet'!F1021</f>
        <v>73</v>
      </c>
      <c r="U13" s="124">
        <f>'Data Sheet'!F1006</f>
        <v>1190</v>
      </c>
      <c r="V13" s="218">
        <f t="shared" si="5"/>
        <v>6.1344537815126048E-2</v>
      </c>
      <c r="W13" s="12"/>
      <c r="X13" s="118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 s="1" customFormat="1" ht="15.75" customHeight="1" thickBot="1" x14ac:dyDescent="0.35">
      <c r="A14" s="44" t="s">
        <v>113</v>
      </c>
      <c r="B14" s="109">
        <f>('Summary Statistics KPI 0'!B21)</f>
        <v>1262</v>
      </c>
      <c r="C14" s="110">
        <f>('Summary Statistics KPI 0'!C21)</f>
        <v>126</v>
      </c>
      <c r="D14" s="110">
        <f>('Summary Statistics KPI 0'!E21)</f>
        <v>98</v>
      </c>
      <c r="E14" s="110">
        <f>('Summary Statistics KPI 0'!G21)</f>
        <v>38</v>
      </c>
      <c r="F14" s="111">
        <f>('Summary Statistics KPI 0'!I21)</f>
        <v>1076</v>
      </c>
      <c r="G14" s="124">
        <f>'Data Sheet'!F857</f>
        <v>17</v>
      </c>
      <c r="H14" s="216">
        <f t="shared" si="0"/>
        <v>1.5799256505576207E-2</v>
      </c>
      <c r="I14" s="124">
        <f>'Data Sheet'!F872</f>
        <v>10</v>
      </c>
      <c r="J14" s="216">
        <f t="shared" si="1"/>
        <v>0.58823529411764708</v>
      </c>
      <c r="K14" s="124">
        <f>'Data Sheet'!F887</f>
        <v>209</v>
      </c>
      <c r="L14" s="217" t="str">
        <f t="shared" si="2"/>
        <v>29 weeks 6 days</v>
      </c>
      <c r="M14" s="60">
        <f>'Data Sheet'!F902</f>
        <v>139</v>
      </c>
      <c r="N14" s="60">
        <f>'Data Sheet'!F917</f>
        <v>17</v>
      </c>
      <c r="O14" s="60">
        <f>'Data Sheet'!F932</f>
        <v>11</v>
      </c>
      <c r="P14" s="218">
        <f t="shared" si="3"/>
        <v>0.6470588235294118</v>
      </c>
      <c r="Q14" s="124">
        <f>'Data Sheet'!F962</f>
        <v>75</v>
      </c>
      <c r="R14" s="124">
        <f>'Data Sheet'!F977</f>
        <v>1159</v>
      </c>
      <c r="S14" s="218">
        <f t="shared" si="4"/>
        <v>6.4710957722174292E-2</v>
      </c>
      <c r="T14" s="124">
        <f>'Data Sheet'!F1022</f>
        <v>83</v>
      </c>
      <c r="U14" s="124">
        <f>'Data Sheet'!F1007</f>
        <v>1159</v>
      </c>
      <c r="V14" s="218">
        <f t="shared" si="5"/>
        <v>7.1613459879206212E-2</v>
      </c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</row>
    <row r="15" spans="1:35" s="1" customFormat="1" ht="15.75" customHeight="1" thickBot="1" x14ac:dyDescent="0.35">
      <c r="A15" s="44" t="s">
        <v>8</v>
      </c>
      <c r="B15" s="109">
        <f>('Summary Statistics KPI 0'!B22)</f>
        <v>25924</v>
      </c>
      <c r="C15" s="110">
        <f>('Summary Statistics KPI 0'!C22)</f>
        <v>1649</v>
      </c>
      <c r="D15" s="110">
        <f>('Summary Statistics KPI 0'!E22)</f>
        <v>2080</v>
      </c>
      <c r="E15" s="110">
        <f>('Summary Statistics KPI 0'!G22)</f>
        <v>31</v>
      </c>
      <c r="F15" s="111">
        <f>('Summary Statistics KPI 0'!I22)</f>
        <v>22226</v>
      </c>
      <c r="G15" s="124">
        <f>'Data Sheet'!F858</f>
        <v>242</v>
      </c>
      <c r="H15" s="216">
        <f t="shared" si="0"/>
        <v>1.0888149014667507E-2</v>
      </c>
      <c r="I15" s="124">
        <f>'Data Sheet'!F873</f>
        <v>0</v>
      </c>
      <c r="J15" s="216" t="str">
        <f t="shared" si="1"/>
        <v>0.0%</v>
      </c>
      <c r="K15" s="124">
        <f>'Data Sheet'!F888</f>
        <v>0</v>
      </c>
      <c r="L15" s="217" t="str">
        <f t="shared" si="2"/>
        <v>0 weeks 0 days</v>
      </c>
      <c r="M15" s="60">
        <f>'Data Sheet'!F903</f>
        <v>0</v>
      </c>
      <c r="N15" s="60">
        <f>'Data Sheet'!F918</f>
        <v>242</v>
      </c>
      <c r="O15" s="60">
        <f>'Data Sheet'!F933</f>
        <v>0</v>
      </c>
      <c r="P15" s="218" t="str">
        <f t="shared" si="3"/>
        <v>0.0%</v>
      </c>
      <c r="Q15" s="124">
        <f>'Data Sheet'!F963</f>
        <v>6</v>
      </c>
      <c r="R15" s="124">
        <f>'Data Sheet'!F978</f>
        <v>23724</v>
      </c>
      <c r="S15" s="218">
        <f t="shared" si="4"/>
        <v>2.5290844714213456E-4</v>
      </c>
      <c r="T15" s="124">
        <f>'Data Sheet'!F1023</f>
        <v>1498</v>
      </c>
      <c r="U15" s="124">
        <f>'Data Sheet'!F1008</f>
        <v>23724</v>
      </c>
      <c r="V15" s="218">
        <f t="shared" si="5"/>
        <v>6.3142808969819594E-2</v>
      </c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s="1" customFormat="1" ht="15.75" customHeight="1" thickBot="1" x14ac:dyDescent="0.35">
      <c r="A16" s="47" t="s">
        <v>16</v>
      </c>
      <c r="B16" s="224">
        <f>('Summary Statistics KPI 0'!B23)</f>
        <v>1646</v>
      </c>
      <c r="C16" s="226">
        <f>('Summary Statistics KPI 0'!C23)</f>
        <v>126</v>
      </c>
      <c r="D16" s="226">
        <f>('Summary Statistics KPI 0'!E23)</f>
        <v>117</v>
      </c>
      <c r="E16" s="226">
        <f>('Summary Statistics KPI 0'!G23)</f>
        <v>13</v>
      </c>
      <c r="F16" s="225">
        <f>('Summary Statistics KPI 0'!I23)</f>
        <v>1416</v>
      </c>
      <c r="G16" s="124">
        <f>'Data Sheet'!F859</f>
        <v>19</v>
      </c>
      <c r="H16" s="219">
        <f t="shared" si="0"/>
        <v>1.3418079096045197E-2</v>
      </c>
      <c r="I16" s="124">
        <f>'Data Sheet'!F874</f>
        <v>13</v>
      </c>
      <c r="J16" s="219">
        <f t="shared" si="1"/>
        <v>0.68421052631578949</v>
      </c>
      <c r="K16" s="124">
        <f>'Data Sheet'!F889</f>
        <v>136</v>
      </c>
      <c r="L16" s="220" t="str">
        <f t="shared" si="2"/>
        <v>19 weeks 3 days</v>
      </c>
      <c r="M16" s="60">
        <f>'Data Sheet'!F904</f>
        <v>67</v>
      </c>
      <c r="N16" s="60">
        <f>'Data Sheet'!F919</f>
        <v>19</v>
      </c>
      <c r="O16" s="60">
        <f>'Data Sheet'!F934</f>
        <v>4</v>
      </c>
      <c r="P16" s="221">
        <f t="shared" si="3"/>
        <v>0.21052631578947367</v>
      </c>
      <c r="Q16" s="124">
        <f>'Data Sheet'!F964</f>
        <v>112</v>
      </c>
      <c r="R16" s="124">
        <f>'Data Sheet'!F979</f>
        <v>1514</v>
      </c>
      <c r="S16" s="221">
        <f t="shared" si="4"/>
        <v>7.3976221928665792E-2</v>
      </c>
      <c r="T16" s="124">
        <f>'Data Sheet'!F1024</f>
        <v>98</v>
      </c>
      <c r="U16" s="124">
        <f>'Data Sheet'!F1009</f>
        <v>1514</v>
      </c>
      <c r="V16" s="221">
        <f t="shared" si="5"/>
        <v>6.4729194187582564E-2</v>
      </c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</row>
    <row r="17" spans="1:35" s="93" customFormat="1" ht="15.75" customHeight="1" thickBot="1" x14ac:dyDescent="0.3">
      <c r="A17" s="83" t="s">
        <v>54</v>
      </c>
      <c r="B17" s="80">
        <f>('Summary Statistics KPI 0'!B24)</f>
        <v>332438</v>
      </c>
      <c r="C17" s="81">
        <f>('Summary Statistics KPI 0'!C24)</f>
        <v>25872</v>
      </c>
      <c r="D17" s="81">
        <f>('Summary Statistics KPI 0'!E24)</f>
        <v>26962</v>
      </c>
      <c r="E17" s="81">
        <f>('Summary Statistics KPI 0'!G24)</f>
        <v>3834</v>
      </c>
      <c r="F17" s="82">
        <f>('Summary Statistics KPI 0'!I24)</f>
        <v>283438</v>
      </c>
      <c r="G17" s="125">
        <f>SUM(G3:G16)</f>
        <v>4214</v>
      </c>
      <c r="H17" s="143">
        <f t="shared" ref="H17" si="6">IF(G17=0,"0.0%",G17/F17)</f>
        <v>1.4867448965911417E-2</v>
      </c>
      <c r="I17" s="126">
        <f>SUM(I3:I16)</f>
        <v>1816</v>
      </c>
      <c r="J17" s="143">
        <f t="shared" ref="J17" si="7">IF(I17=0,"0.0%",I17/G17)</f>
        <v>0.43094447081158044</v>
      </c>
      <c r="K17" s="81">
        <f>MAX(K3:K16)</f>
        <v>217</v>
      </c>
      <c r="L17" s="112" t="str">
        <f t="shared" ref="L17" si="8">INT((K17)/7)&amp;" weeks "&amp;MOD(K17,7)&amp;" days"</f>
        <v>31 weeks 0 days</v>
      </c>
      <c r="M17" s="144">
        <f>AVERAGE(M3:M16)</f>
        <v>51</v>
      </c>
      <c r="N17" s="125">
        <f>SUM(N3:N16)</f>
        <v>4207</v>
      </c>
      <c r="O17" s="126">
        <f>SUM(O3:O16)</f>
        <v>757</v>
      </c>
      <c r="P17" s="106">
        <f t="shared" ref="P17" si="9">IF(O17=0,"0.0%",O17/N17)</f>
        <v>0.17993819824102686</v>
      </c>
      <c r="Q17" s="125">
        <f>SUM(Q3:Q16)</f>
        <v>12539</v>
      </c>
      <c r="R17" s="126">
        <f>SUM(R3:R16)</f>
        <v>303856</v>
      </c>
      <c r="S17" s="106">
        <f t="shared" ref="S17" si="10">IF(Q17=0,"0.0%",Q17/R17)</f>
        <v>4.1266257701016273E-2</v>
      </c>
      <c r="T17" s="125">
        <f>SUM(T3:T16)</f>
        <v>20418</v>
      </c>
      <c r="U17" s="126">
        <f>SUM(U3:U16)</f>
        <v>303856</v>
      </c>
      <c r="V17" s="106">
        <f t="shared" ref="V17" si="11">IF(T17=0,"0.0%",T17/U17)</f>
        <v>6.7196303512189984E-2</v>
      </c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</row>
    <row r="18" spans="1:35" s="13" customFormat="1" x14ac:dyDescent="0.25">
      <c r="H18" s="17"/>
      <c r="J18" s="18"/>
      <c r="N18"/>
      <c r="O18"/>
      <c r="P18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86" spans="1:6" x14ac:dyDescent="0.25">
      <c r="A86" s="14"/>
      <c r="B86" s="14"/>
      <c r="C86" s="14"/>
      <c r="D86" s="14"/>
      <c r="E86" s="14"/>
      <c r="F86" s="14"/>
    </row>
    <row r="87" spans="1:6" ht="13" x14ac:dyDescent="0.3">
      <c r="A87" s="15"/>
      <c r="B87" s="15"/>
      <c r="C87" s="15"/>
      <c r="D87" s="15"/>
      <c r="E87" s="15"/>
      <c r="F87" s="15"/>
    </row>
    <row r="88" spans="1:6" ht="13" x14ac:dyDescent="0.3">
      <c r="A88" s="16"/>
      <c r="B88" s="16"/>
      <c r="C88" s="16"/>
      <c r="D88" s="16"/>
      <c r="E88" s="16"/>
      <c r="F88" s="16"/>
    </row>
    <row r="89" spans="1:6" ht="13" x14ac:dyDescent="0.3">
      <c r="A89" s="16"/>
      <c r="B89" s="16"/>
      <c r="C89" s="16"/>
      <c r="D89" s="16"/>
      <c r="E89" s="16"/>
      <c r="F89" s="16"/>
    </row>
    <row r="90" spans="1:6" ht="13" x14ac:dyDescent="0.3">
      <c r="A90" s="16"/>
      <c r="B90" s="16"/>
      <c r="C90" s="16"/>
      <c r="D90" s="16"/>
      <c r="E90" s="16"/>
      <c r="F90" s="16"/>
    </row>
    <row r="91" spans="1:6" ht="13" x14ac:dyDescent="0.3">
      <c r="A91" s="16"/>
      <c r="B91" s="16"/>
      <c r="C91" s="16"/>
      <c r="D91" s="16"/>
      <c r="E91" s="16"/>
      <c r="F91" s="16"/>
    </row>
    <row r="92" spans="1:6" ht="13" x14ac:dyDescent="0.3">
      <c r="A92" s="16"/>
      <c r="B92" s="16"/>
      <c r="C92" s="16"/>
      <c r="D92" s="16"/>
      <c r="E92" s="16"/>
      <c r="F92" s="16"/>
    </row>
    <row r="93" spans="1:6" ht="13" x14ac:dyDescent="0.3">
      <c r="A93" s="16"/>
      <c r="B93" s="16"/>
      <c r="C93" s="16"/>
      <c r="D93" s="16"/>
      <c r="E93" s="16"/>
      <c r="F93" s="16"/>
    </row>
    <row r="94" spans="1:6" ht="13" x14ac:dyDescent="0.3">
      <c r="A94" s="16"/>
      <c r="B94" s="16"/>
      <c r="C94" s="16"/>
      <c r="D94" s="16"/>
      <c r="E94" s="16"/>
      <c r="F94" s="16"/>
    </row>
    <row r="95" spans="1:6" ht="13" x14ac:dyDescent="0.3">
      <c r="A95" s="16"/>
      <c r="B95" s="16"/>
      <c r="C95" s="16"/>
      <c r="D95" s="16"/>
      <c r="E95" s="16"/>
      <c r="F95" s="16"/>
    </row>
    <row r="96" spans="1:6" ht="13" x14ac:dyDescent="0.3">
      <c r="A96" s="16"/>
      <c r="B96" s="16"/>
      <c r="C96" s="16"/>
      <c r="D96" s="16"/>
      <c r="E96" s="16"/>
      <c r="F96" s="16"/>
    </row>
    <row r="97" spans="1:6" ht="13" x14ac:dyDescent="0.3">
      <c r="A97" s="16"/>
      <c r="B97" s="16"/>
      <c r="C97" s="16"/>
      <c r="D97" s="16"/>
      <c r="E97" s="16"/>
      <c r="F97" s="16"/>
    </row>
    <row r="98" spans="1:6" ht="13" x14ac:dyDescent="0.3">
      <c r="A98" s="16"/>
      <c r="B98" s="16"/>
      <c r="C98" s="16"/>
      <c r="D98" s="16"/>
      <c r="E98" s="16"/>
      <c r="F98" s="16"/>
    </row>
    <row r="99" spans="1:6" ht="13" x14ac:dyDescent="0.3">
      <c r="A99" s="16"/>
      <c r="B99" s="16"/>
      <c r="C99" s="16"/>
      <c r="D99" s="16"/>
      <c r="E99" s="16"/>
      <c r="F99" s="16"/>
    </row>
    <row r="100" spans="1:6" ht="13" x14ac:dyDescent="0.3">
      <c r="A100" s="16"/>
      <c r="B100" s="16"/>
      <c r="C100" s="16"/>
      <c r="D100" s="16"/>
      <c r="E100" s="16"/>
      <c r="F100" s="16"/>
    </row>
    <row r="101" spans="1:6" ht="13" x14ac:dyDescent="0.3">
      <c r="A101" s="16"/>
      <c r="B101" s="16"/>
      <c r="C101" s="16"/>
      <c r="D101" s="16"/>
      <c r="E101" s="16"/>
      <c r="F101" s="16"/>
    </row>
    <row r="102" spans="1:6" ht="13" x14ac:dyDescent="0.3">
      <c r="A102" s="16"/>
      <c r="B102" s="16"/>
      <c r="C102" s="16"/>
      <c r="D102" s="16"/>
      <c r="E102" s="16"/>
      <c r="F102" s="16"/>
    </row>
  </sheetData>
  <sortState ref="A4:V16">
    <sortCondition ref="A4:A16"/>
  </sortState>
  <mergeCells count="5">
    <mergeCell ref="T1:V1"/>
    <mergeCell ref="G1:M1"/>
    <mergeCell ref="B1:F1"/>
    <mergeCell ref="N1:P1"/>
    <mergeCell ref="Q1:S1"/>
  </mergeCells>
  <phoneticPr fontId="0" type="noConversion"/>
  <printOptions horizontalCentered="1" verticalCentered="1"/>
  <pageMargins left="0.19685039370078741" right="0.19685039370078741" top="0.62992125984251968" bottom="0.39370078740157483" header="0.23622047244094491" footer="0.23622047244094491"/>
  <pageSetup paperSize="9" scale="67" orientation="landscape" r:id="rId1"/>
  <headerFooter alignWithMargins="0">
    <oddHeader xml:space="preserve">&amp;C&amp;11Diabetic Retinopathy Screening - &amp;A
 </oddHeader>
    <oddFooter>&amp;C&amp;Z&amp;F&amp;R&amp;P/&amp;N</oddFooter>
  </headerFooter>
  <rowBreaks count="1" manualBreakCount="1">
    <brk id="18" max="12" man="1"/>
  </rowBreaks>
  <ignoredErrors>
    <ignoredError sqref="J17 H17 P17 S1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42"/>
  <sheetViews>
    <sheetView topLeftCell="A10" workbookViewId="0">
      <selection activeCell="F816" sqref="F816:F830"/>
    </sheetView>
  </sheetViews>
  <sheetFormatPr defaultRowHeight="12.5" x14ac:dyDescent="0.25"/>
  <cols>
    <col min="2" max="2" width="16.1796875" customWidth="1"/>
    <col min="4" max="4" width="15.6328125" bestFit="1" customWidth="1"/>
    <col min="5" max="5" width="55.36328125" customWidth="1"/>
    <col min="6" max="6" width="19.08984375" customWidth="1"/>
  </cols>
  <sheetData>
    <row r="1" spans="2:6" x14ac:dyDescent="0.25">
      <c r="B1" t="s">
        <v>103</v>
      </c>
      <c r="C1" t="s">
        <v>1200</v>
      </c>
    </row>
    <row r="2" spans="2:6" x14ac:dyDescent="0.25">
      <c r="B2" t="s">
        <v>104</v>
      </c>
      <c r="C2" t="s">
        <v>105</v>
      </c>
      <c r="D2" s="227">
        <v>43190</v>
      </c>
      <c r="E2" t="s">
        <v>106</v>
      </c>
      <c r="F2" s="227">
        <v>43556</v>
      </c>
    </row>
    <row r="4" spans="2:6" x14ac:dyDescent="0.25">
      <c r="B4" t="s">
        <v>107</v>
      </c>
    </row>
    <row r="6" spans="2:6" x14ac:dyDescent="0.25">
      <c r="B6">
        <v>2221</v>
      </c>
      <c r="C6">
        <v>1</v>
      </c>
      <c r="D6">
        <v>1</v>
      </c>
      <c r="E6" t="s">
        <v>123</v>
      </c>
      <c r="F6">
        <v>26588</v>
      </c>
    </row>
    <row r="7" spans="2:6" x14ac:dyDescent="0.25">
      <c r="B7">
        <v>2221</v>
      </c>
      <c r="C7">
        <v>1</v>
      </c>
      <c r="D7">
        <v>2</v>
      </c>
      <c r="E7" t="s">
        <v>124</v>
      </c>
      <c r="F7">
        <v>8346</v>
      </c>
    </row>
    <row r="8" spans="2:6" x14ac:dyDescent="0.25">
      <c r="B8">
        <v>2221</v>
      </c>
      <c r="C8">
        <v>1</v>
      </c>
      <c r="D8">
        <v>3</v>
      </c>
      <c r="E8" t="s">
        <v>125</v>
      </c>
      <c r="F8">
        <v>10686</v>
      </c>
    </row>
    <row r="9" spans="2:6" x14ac:dyDescent="0.25">
      <c r="B9">
        <v>2221</v>
      </c>
      <c r="C9">
        <v>1</v>
      </c>
      <c r="D9">
        <v>4</v>
      </c>
      <c r="E9" t="s">
        <v>126</v>
      </c>
      <c r="F9">
        <v>23350</v>
      </c>
    </row>
    <row r="10" spans="2:6" x14ac:dyDescent="0.25">
      <c r="B10">
        <v>2221</v>
      </c>
      <c r="C10">
        <v>1</v>
      </c>
      <c r="D10">
        <v>5</v>
      </c>
      <c r="E10" t="s">
        <v>127</v>
      </c>
      <c r="F10">
        <v>18480</v>
      </c>
    </row>
    <row r="11" spans="2:6" x14ac:dyDescent="0.25">
      <c r="B11">
        <v>2221</v>
      </c>
      <c r="C11">
        <v>1</v>
      </c>
      <c r="D11">
        <v>6</v>
      </c>
      <c r="E11" t="s">
        <v>128</v>
      </c>
      <c r="F11">
        <v>33118</v>
      </c>
    </row>
    <row r="12" spans="2:6" x14ac:dyDescent="0.25">
      <c r="B12">
        <v>2221</v>
      </c>
      <c r="C12">
        <v>1</v>
      </c>
      <c r="D12">
        <v>7</v>
      </c>
      <c r="E12" t="s">
        <v>129</v>
      </c>
      <c r="F12">
        <v>70163</v>
      </c>
    </row>
    <row r="13" spans="2:6" x14ac:dyDescent="0.25">
      <c r="B13">
        <v>2221</v>
      </c>
      <c r="C13">
        <v>1</v>
      </c>
      <c r="D13">
        <v>8</v>
      </c>
      <c r="E13" t="s">
        <v>130</v>
      </c>
      <c r="F13">
        <v>20048</v>
      </c>
    </row>
    <row r="14" spans="2:6" x14ac:dyDescent="0.25">
      <c r="B14">
        <v>2221</v>
      </c>
      <c r="C14">
        <v>1</v>
      </c>
      <c r="D14">
        <v>9</v>
      </c>
      <c r="E14" t="s">
        <v>131</v>
      </c>
      <c r="F14">
        <v>42279</v>
      </c>
    </row>
    <row r="15" spans="2:6" x14ac:dyDescent="0.25">
      <c r="B15">
        <v>2221</v>
      </c>
      <c r="C15">
        <v>1</v>
      </c>
      <c r="D15">
        <v>10</v>
      </c>
      <c r="E15" t="s">
        <v>132</v>
      </c>
      <c r="F15">
        <v>49224</v>
      </c>
    </row>
    <row r="16" spans="2:6" x14ac:dyDescent="0.25">
      <c r="B16">
        <v>2221</v>
      </c>
      <c r="C16">
        <v>1</v>
      </c>
      <c r="D16">
        <v>11</v>
      </c>
      <c r="E16" t="s">
        <v>133</v>
      </c>
      <c r="F16">
        <v>1324</v>
      </c>
    </row>
    <row r="17" spans="2:6" x14ac:dyDescent="0.25">
      <c r="B17">
        <v>2221</v>
      </c>
      <c r="C17">
        <v>1</v>
      </c>
      <c r="D17">
        <v>12</v>
      </c>
      <c r="E17" t="s">
        <v>134</v>
      </c>
      <c r="F17">
        <v>1262</v>
      </c>
    </row>
    <row r="18" spans="2:6" x14ac:dyDescent="0.25">
      <c r="B18">
        <v>2221</v>
      </c>
      <c r="C18">
        <v>1</v>
      </c>
      <c r="D18">
        <v>13</v>
      </c>
      <c r="E18" t="s">
        <v>135</v>
      </c>
      <c r="F18">
        <v>25924</v>
      </c>
    </row>
    <row r="19" spans="2:6" x14ac:dyDescent="0.25">
      <c r="B19">
        <v>2221</v>
      </c>
      <c r="C19">
        <v>1</v>
      </c>
      <c r="D19">
        <v>14</v>
      </c>
      <c r="E19" t="s">
        <v>136</v>
      </c>
      <c r="F19">
        <v>1646</v>
      </c>
    </row>
    <row r="20" spans="2:6" x14ac:dyDescent="0.25">
      <c r="B20">
        <v>2221</v>
      </c>
      <c r="C20">
        <v>1</v>
      </c>
      <c r="D20">
        <v>15</v>
      </c>
      <c r="E20" t="s">
        <v>137</v>
      </c>
      <c r="F20">
        <v>332438</v>
      </c>
    </row>
    <row r="21" spans="2:6" x14ac:dyDescent="0.25">
      <c r="B21">
        <v>2221</v>
      </c>
      <c r="C21">
        <v>1</v>
      </c>
      <c r="D21">
        <v>16</v>
      </c>
      <c r="E21" t="s">
        <v>138</v>
      </c>
      <c r="F21">
        <v>1794</v>
      </c>
    </row>
    <row r="22" spans="2:6" x14ac:dyDescent="0.25">
      <c r="B22">
        <v>2221</v>
      </c>
      <c r="C22">
        <v>1</v>
      </c>
      <c r="D22">
        <v>17</v>
      </c>
      <c r="E22" t="s">
        <v>139</v>
      </c>
      <c r="F22">
        <v>499</v>
      </c>
    </row>
    <row r="23" spans="2:6" x14ac:dyDescent="0.25">
      <c r="B23">
        <v>2221</v>
      </c>
      <c r="C23">
        <v>1</v>
      </c>
      <c r="D23">
        <v>18</v>
      </c>
      <c r="E23" t="s">
        <v>140</v>
      </c>
      <c r="F23">
        <v>1159</v>
      </c>
    </row>
    <row r="24" spans="2:6" x14ac:dyDescent="0.25">
      <c r="B24">
        <v>2221</v>
      </c>
      <c r="C24">
        <v>1</v>
      </c>
      <c r="D24">
        <v>19</v>
      </c>
      <c r="E24" t="s">
        <v>141</v>
      </c>
      <c r="F24">
        <v>1753</v>
      </c>
    </row>
    <row r="25" spans="2:6" x14ac:dyDescent="0.25">
      <c r="B25">
        <v>2221</v>
      </c>
      <c r="C25">
        <v>1</v>
      </c>
      <c r="D25">
        <v>20</v>
      </c>
      <c r="E25" t="s">
        <v>142</v>
      </c>
      <c r="F25">
        <v>1368</v>
      </c>
    </row>
    <row r="26" spans="2:6" x14ac:dyDescent="0.25">
      <c r="B26">
        <v>2221</v>
      </c>
      <c r="C26">
        <v>1</v>
      </c>
      <c r="D26">
        <v>21</v>
      </c>
      <c r="E26" t="s">
        <v>143</v>
      </c>
      <c r="F26">
        <v>1679</v>
      </c>
    </row>
    <row r="27" spans="2:6" x14ac:dyDescent="0.25">
      <c r="B27">
        <v>2221</v>
      </c>
      <c r="C27">
        <v>1</v>
      </c>
      <c r="D27">
        <v>22</v>
      </c>
      <c r="E27" t="s">
        <v>144</v>
      </c>
      <c r="F27">
        <v>7158</v>
      </c>
    </row>
    <row r="28" spans="2:6" x14ac:dyDescent="0.25">
      <c r="B28">
        <v>2221</v>
      </c>
      <c r="C28">
        <v>1</v>
      </c>
      <c r="D28">
        <v>23</v>
      </c>
      <c r="E28" t="s">
        <v>145</v>
      </c>
      <c r="F28">
        <v>1482</v>
      </c>
    </row>
    <row r="29" spans="2:6" x14ac:dyDescent="0.25">
      <c r="B29">
        <v>2221</v>
      </c>
      <c r="C29">
        <v>1</v>
      </c>
      <c r="D29">
        <v>24</v>
      </c>
      <c r="E29" t="s">
        <v>146</v>
      </c>
      <c r="F29">
        <v>4338</v>
      </c>
    </row>
    <row r="30" spans="2:6" x14ac:dyDescent="0.25">
      <c r="B30">
        <v>2221</v>
      </c>
      <c r="C30">
        <v>1</v>
      </c>
      <c r="D30">
        <v>25</v>
      </c>
      <c r="E30" t="s">
        <v>147</v>
      </c>
      <c r="F30">
        <v>2644</v>
      </c>
    </row>
    <row r="31" spans="2:6" x14ac:dyDescent="0.25">
      <c r="B31">
        <v>2221</v>
      </c>
      <c r="C31">
        <v>1</v>
      </c>
      <c r="D31">
        <v>26</v>
      </c>
      <c r="E31" t="s">
        <v>148</v>
      </c>
      <c r="F31">
        <v>97</v>
      </c>
    </row>
    <row r="32" spans="2:6" x14ac:dyDescent="0.25">
      <c r="B32">
        <v>2221</v>
      </c>
      <c r="C32">
        <v>1</v>
      </c>
      <c r="D32">
        <v>27</v>
      </c>
      <c r="E32" t="s">
        <v>149</v>
      </c>
      <c r="F32">
        <v>126</v>
      </c>
    </row>
    <row r="33" spans="2:6" x14ac:dyDescent="0.25">
      <c r="B33">
        <v>2221</v>
      </c>
      <c r="C33">
        <v>1</v>
      </c>
      <c r="D33">
        <v>28</v>
      </c>
      <c r="E33" t="s">
        <v>150</v>
      </c>
      <c r="F33">
        <v>1649</v>
      </c>
    </row>
    <row r="34" spans="2:6" x14ac:dyDescent="0.25">
      <c r="B34">
        <v>2221</v>
      </c>
      <c r="C34">
        <v>1</v>
      </c>
      <c r="D34">
        <v>29</v>
      </c>
      <c r="E34" t="s">
        <v>151</v>
      </c>
      <c r="F34">
        <v>126</v>
      </c>
    </row>
    <row r="35" spans="2:6" x14ac:dyDescent="0.25">
      <c r="B35">
        <v>2221</v>
      </c>
      <c r="C35">
        <v>1</v>
      </c>
      <c r="D35">
        <v>30</v>
      </c>
      <c r="E35" t="s">
        <v>152</v>
      </c>
      <c r="F35">
        <v>25872</v>
      </c>
    </row>
    <row r="36" spans="2:6" x14ac:dyDescent="0.25">
      <c r="B36">
        <v>2221</v>
      </c>
      <c r="C36">
        <v>1</v>
      </c>
      <c r="D36">
        <v>31</v>
      </c>
      <c r="E36" t="s">
        <v>153</v>
      </c>
      <c r="F36">
        <v>2171</v>
      </c>
    </row>
    <row r="37" spans="2:6" x14ac:dyDescent="0.25">
      <c r="B37">
        <v>2221</v>
      </c>
      <c r="C37">
        <v>1</v>
      </c>
      <c r="D37">
        <v>32</v>
      </c>
      <c r="E37" t="s">
        <v>154</v>
      </c>
      <c r="F37">
        <v>1563</v>
      </c>
    </row>
    <row r="38" spans="2:6" x14ac:dyDescent="0.25">
      <c r="B38">
        <v>2221</v>
      </c>
      <c r="C38">
        <v>1</v>
      </c>
      <c r="D38">
        <v>33</v>
      </c>
      <c r="E38" t="s">
        <v>155</v>
      </c>
      <c r="F38">
        <v>1107</v>
      </c>
    </row>
    <row r="39" spans="2:6" x14ac:dyDescent="0.25">
      <c r="B39">
        <v>2221</v>
      </c>
      <c r="C39">
        <v>1</v>
      </c>
      <c r="D39">
        <v>34</v>
      </c>
      <c r="E39" t="s">
        <v>156</v>
      </c>
      <c r="F39">
        <v>1313</v>
      </c>
    </row>
    <row r="40" spans="2:6" x14ac:dyDescent="0.25">
      <c r="B40">
        <v>2221</v>
      </c>
      <c r="C40">
        <v>1</v>
      </c>
      <c r="D40">
        <v>35</v>
      </c>
      <c r="E40" t="s">
        <v>157</v>
      </c>
      <c r="F40">
        <v>783</v>
      </c>
    </row>
    <row r="41" spans="2:6" x14ac:dyDescent="0.25">
      <c r="B41">
        <v>2221</v>
      </c>
      <c r="C41">
        <v>1</v>
      </c>
      <c r="D41">
        <v>36</v>
      </c>
      <c r="E41" t="s">
        <v>158</v>
      </c>
      <c r="F41">
        <v>3526</v>
      </c>
    </row>
    <row r="42" spans="2:6" x14ac:dyDescent="0.25">
      <c r="B42">
        <v>2221</v>
      </c>
      <c r="C42">
        <v>1</v>
      </c>
      <c r="D42">
        <v>37</v>
      </c>
      <c r="E42" t="s">
        <v>159</v>
      </c>
      <c r="F42">
        <v>4161</v>
      </c>
    </row>
    <row r="43" spans="2:6" x14ac:dyDescent="0.25">
      <c r="B43">
        <v>2221</v>
      </c>
      <c r="C43">
        <v>1</v>
      </c>
      <c r="D43">
        <v>38</v>
      </c>
      <c r="E43" t="s">
        <v>160</v>
      </c>
      <c r="F43">
        <v>1586</v>
      </c>
    </row>
    <row r="44" spans="2:6" x14ac:dyDescent="0.25">
      <c r="B44">
        <v>2221</v>
      </c>
      <c r="C44">
        <v>1</v>
      </c>
      <c r="D44">
        <v>39</v>
      </c>
      <c r="E44" t="s">
        <v>161</v>
      </c>
      <c r="F44">
        <v>2427</v>
      </c>
    </row>
    <row r="45" spans="2:6" x14ac:dyDescent="0.25">
      <c r="B45">
        <v>2221</v>
      </c>
      <c r="C45">
        <v>1</v>
      </c>
      <c r="D45">
        <v>40</v>
      </c>
      <c r="E45" t="s">
        <v>162</v>
      </c>
      <c r="F45">
        <v>5901</v>
      </c>
    </row>
    <row r="46" spans="2:6" x14ac:dyDescent="0.25">
      <c r="B46">
        <v>2221</v>
      </c>
      <c r="C46">
        <v>1</v>
      </c>
      <c r="D46">
        <v>41</v>
      </c>
      <c r="E46" t="s">
        <v>163</v>
      </c>
      <c r="F46">
        <v>129</v>
      </c>
    </row>
    <row r="47" spans="2:6" x14ac:dyDescent="0.25">
      <c r="B47">
        <v>2221</v>
      </c>
      <c r="C47">
        <v>1</v>
      </c>
      <c r="D47">
        <v>42</v>
      </c>
      <c r="E47" t="s">
        <v>164</v>
      </c>
      <c r="F47">
        <v>98</v>
      </c>
    </row>
    <row r="48" spans="2:6" x14ac:dyDescent="0.25">
      <c r="B48">
        <v>2221</v>
      </c>
      <c r="C48">
        <v>1</v>
      </c>
      <c r="D48">
        <v>43</v>
      </c>
      <c r="E48" t="s">
        <v>165</v>
      </c>
      <c r="F48">
        <v>2080</v>
      </c>
    </row>
    <row r="49" spans="2:6" x14ac:dyDescent="0.25">
      <c r="B49">
        <v>2221</v>
      </c>
      <c r="C49">
        <v>1</v>
      </c>
      <c r="D49">
        <v>44</v>
      </c>
      <c r="E49" t="s">
        <v>166</v>
      </c>
      <c r="F49">
        <v>117</v>
      </c>
    </row>
    <row r="50" spans="2:6" x14ac:dyDescent="0.25">
      <c r="B50">
        <v>2221</v>
      </c>
      <c r="C50">
        <v>1</v>
      </c>
      <c r="D50">
        <v>45</v>
      </c>
      <c r="E50" t="s">
        <v>167</v>
      </c>
      <c r="F50">
        <v>26962</v>
      </c>
    </row>
    <row r="51" spans="2:6" x14ac:dyDescent="0.25">
      <c r="B51">
        <v>2221</v>
      </c>
      <c r="C51">
        <v>1</v>
      </c>
      <c r="D51">
        <v>46</v>
      </c>
      <c r="E51" t="s">
        <v>168</v>
      </c>
      <c r="F51">
        <v>11</v>
      </c>
    </row>
    <row r="52" spans="2:6" x14ac:dyDescent="0.25">
      <c r="B52">
        <v>2221</v>
      </c>
      <c r="C52">
        <v>1</v>
      </c>
      <c r="D52">
        <v>47</v>
      </c>
      <c r="E52" t="s">
        <v>169</v>
      </c>
      <c r="F52">
        <v>40</v>
      </c>
    </row>
    <row r="53" spans="2:6" x14ac:dyDescent="0.25">
      <c r="B53">
        <v>2221</v>
      </c>
      <c r="C53">
        <v>1</v>
      </c>
      <c r="D53">
        <v>48</v>
      </c>
      <c r="E53" t="s">
        <v>170</v>
      </c>
      <c r="F53">
        <v>146</v>
      </c>
    </row>
    <row r="54" spans="2:6" x14ac:dyDescent="0.25">
      <c r="B54">
        <v>2221</v>
      </c>
      <c r="C54">
        <v>1</v>
      </c>
      <c r="D54">
        <v>49</v>
      </c>
      <c r="E54" t="s">
        <v>171</v>
      </c>
      <c r="F54">
        <v>136</v>
      </c>
    </row>
    <row r="55" spans="2:6" x14ac:dyDescent="0.25">
      <c r="B55">
        <v>2221</v>
      </c>
      <c r="C55">
        <v>1</v>
      </c>
      <c r="D55">
        <v>50</v>
      </c>
      <c r="E55" t="s">
        <v>172</v>
      </c>
      <c r="F55">
        <v>473</v>
      </c>
    </row>
    <row r="56" spans="2:6" x14ac:dyDescent="0.25">
      <c r="B56">
        <v>2221</v>
      </c>
      <c r="C56">
        <v>1</v>
      </c>
      <c r="D56">
        <v>51</v>
      </c>
      <c r="E56" t="s">
        <v>173</v>
      </c>
      <c r="F56">
        <v>146</v>
      </c>
    </row>
    <row r="57" spans="2:6" x14ac:dyDescent="0.25">
      <c r="B57">
        <v>2221</v>
      </c>
      <c r="C57">
        <v>1</v>
      </c>
      <c r="D57">
        <v>52</v>
      </c>
      <c r="E57" t="s">
        <v>174</v>
      </c>
      <c r="F57">
        <v>1215</v>
      </c>
    </row>
    <row r="58" spans="2:6" x14ac:dyDescent="0.25">
      <c r="B58">
        <v>2221</v>
      </c>
      <c r="C58">
        <v>1</v>
      </c>
      <c r="D58">
        <v>53</v>
      </c>
      <c r="E58" t="s">
        <v>175</v>
      </c>
      <c r="F58">
        <v>473</v>
      </c>
    </row>
    <row r="59" spans="2:6" x14ac:dyDescent="0.25">
      <c r="B59">
        <v>2221</v>
      </c>
      <c r="C59">
        <v>1</v>
      </c>
      <c r="D59">
        <v>54</v>
      </c>
      <c r="E59" t="s">
        <v>176</v>
      </c>
      <c r="F59">
        <v>873</v>
      </c>
    </row>
    <row r="60" spans="2:6" x14ac:dyDescent="0.25">
      <c r="B60">
        <v>2221</v>
      </c>
      <c r="C60">
        <v>1</v>
      </c>
      <c r="D60">
        <v>55</v>
      </c>
      <c r="E60" t="s">
        <v>177</v>
      </c>
      <c r="F60">
        <v>220</v>
      </c>
    </row>
    <row r="61" spans="2:6" x14ac:dyDescent="0.25">
      <c r="B61">
        <v>2221</v>
      </c>
      <c r="C61">
        <v>1</v>
      </c>
      <c r="D61">
        <v>56</v>
      </c>
      <c r="E61" t="s">
        <v>178</v>
      </c>
      <c r="F61">
        <v>19</v>
      </c>
    </row>
    <row r="62" spans="2:6" x14ac:dyDescent="0.25">
      <c r="B62">
        <v>2221</v>
      </c>
      <c r="C62">
        <v>1</v>
      </c>
      <c r="D62">
        <v>57</v>
      </c>
      <c r="E62" t="s">
        <v>179</v>
      </c>
      <c r="F62">
        <v>38</v>
      </c>
    </row>
    <row r="63" spans="2:6" x14ac:dyDescent="0.25">
      <c r="B63">
        <v>2221</v>
      </c>
      <c r="C63">
        <v>1</v>
      </c>
      <c r="D63">
        <v>58</v>
      </c>
      <c r="E63" t="s">
        <v>180</v>
      </c>
      <c r="F63">
        <v>31</v>
      </c>
    </row>
    <row r="64" spans="2:6" x14ac:dyDescent="0.25">
      <c r="B64">
        <v>2221</v>
      </c>
      <c r="C64">
        <v>1</v>
      </c>
      <c r="D64">
        <v>59</v>
      </c>
      <c r="E64" t="s">
        <v>181</v>
      </c>
      <c r="F64">
        <v>13</v>
      </c>
    </row>
    <row r="65" spans="2:6" x14ac:dyDescent="0.25">
      <c r="B65">
        <v>2221</v>
      </c>
      <c r="C65">
        <v>1</v>
      </c>
      <c r="D65">
        <v>60</v>
      </c>
      <c r="E65" t="s">
        <v>182</v>
      </c>
      <c r="F65">
        <v>3834</v>
      </c>
    </row>
    <row r="66" spans="2:6" x14ac:dyDescent="0.25">
      <c r="B66">
        <v>2221</v>
      </c>
      <c r="C66">
        <v>1</v>
      </c>
      <c r="D66">
        <v>61</v>
      </c>
      <c r="E66" t="s">
        <v>183</v>
      </c>
      <c r="F66">
        <v>22634</v>
      </c>
    </row>
    <row r="67" spans="2:6" x14ac:dyDescent="0.25">
      <c r="B67">
        <v>2221</v>
      </c>
      <c r="C67">
        <v>1</v>
      </c>
      <c r="D67">
        <v>62</v>
      </c>
      <c r="E67" t="s">
        <v>184</v>
      </c>
      <c r="F67">
        <v>6324</v>
      </c>
    </row>
    <row r="68" spans="2:6" x14ac:dyDescent="0.25">
      <c r="B68">
        <v>2221</v>
      </c>
      <c r="C68">
        <v>1</v>
      </c>
      <c r="D68">
        <v>63</v>
      </c>
      <c r="E68" t="s">
        <v>185</v>
      </c>
      <c r="F68">
        <v>8566</v>
      </c>
    </row>
    <row r="69" spans="2:6" x14ac:dyDescent="0.25">
      <c r="B69">
        <v>2221</v>
      </c>
      <c r="C69">
        <v>1</v>
      </c>
      <c r="D69">
        <v>64</v>
      </c>
      <c r="E69" t="s">
        <v>186</v>
      </c>
      <c r="F69">
        <v>20420</v>
      </c>
    </row>
    <row r="70" spans="2:6" x14ac:dyDescent="0.25">
      <c r="B70">
        <v>2221</v>
      </c>
      <c r="C70">
        <v>1</v>
      </c>
      <c r="D70">
        <v>65</v>
      </c>
      <c r="E70" t="s">
        <v>187</v>
      </c>
      <c r="F70">
        <v>16802</v>
      </c>
    </row>
    <row r="71" spans="2:6" x14ac:dyDescent="0.25">
      <c r="B71">
        <v>2221</v>
      </c>
      <c r="C71">
        <v>1</v>
      </c>
      <c r="D71">
        <v>66</v>
      </c>
      <c r="E71" t="s">
        <v>188</v>
      </c>
      <c r="F71">
        <v>28059</v>
      </c>
    </row>
    <row r="72" spans="2:6" x14ac:dyDescent="0.25">
      <c r="B72">
        <v>2221</v>
      </c>
      <c r="C72">
        <v>1</v>
      </c>
      <c r="D72">
        <v>67</v>
      </c>
      <c r="E72" t="s">
        <v>189</v>
      </c>
      <c r="F72">
        <v>60059</v>
      </c>
    </row>
    <row r="73" spans="2:6" x14ac:dyDescent="0.25">
      <c r="B73">
        <v>2221</v>
      </c>
      <c r="C73">
        <v>1</v>
      </c>
      <c r="D73">
        <v>68</v>
      </c>
      <c r="E73" t="s">
        <v>190</v>
      </c>
      <c r="F73">
        <v>17453</v>
      </c>
    </row>
    <row r="74" spans="2:6" x14ac:dyDescent="0.25">
      <c r="B74">
        <v>2221</v>
      </c>
      <c r="C74">
        <v>1</v>
      </c>
      <c r="D74">
        <v>69</v>
      </c>
      <c r="E74" t="s">
        <v>191</v>
      </c>
      <c r="F74">
        <v>36387</v>
      </c>
    </row>
    <row r="75" spans="2:6" x14ac:dyDescent="0.25">
      <c r="B75">
        <v>2221</v>
      </c>
      <c r="C75">
        <v>1</v>
      </c>
      <c r="D75">
        <v>70</v>
      </c>
      <c r="E75" t="s">
        <v>192</v>
      </c>
      <c r="F75">
        <v>40899</v>
      </c>
    </row>
    <row r="76" spans="2:6" x14ac:dyDescent="0.25">
      <c r="B76">
        <v>2221</v>
      </c>
      <c r="C76">
        <v>1</v>
      </c>
      <c r="D76">
        <v>71</v>
      </c>
      <c r="E76" t="s">
        <v>193</v>
      </c>
      <c r="F76">
        <v>1117</v>
      </c>
    </row>
    <row r="77" spans="2:6" x14ac:dyDescent="0.25">
      <c r="B77">
        <v>2221</v>
      </c>
      <c r="C77">
        <v>1</v>
      </c>
      <c r="D77">
        <v>72</v>
      </c>
      <c r="E77" t="s">
        <v>194</v>
      </c>
      <c r="F77">
        <v>1076</v>
      </c>
    </row>
    <row r="78" spans="2:6" x14ac:dyDescent="0.25">
      <c r="B78">
        <v>2221</v>
      </c>
      <c r="C78">
        <v>1</v>
      </c>
      <c r="D78">
        <v>73</v>
      </c>
      <c r="E78" t="s">
        <v>195</v>
      </c>
      <c r="F78">
        <v>22226</v>
      </c>
    </row>
    <row r="79" spans="2:6" x14ac:dyDescent="0.25">
      <c r="B79">
        <v>2221</v>
      </c>
      <c r="C79">
        <v>1</v>
      </c>
      <c r="D79">
        <v>74</v>
      </c>
      <c r="E79" t="s">
        <v>196</v>
      </c>
      <c r="F79">
        <v>1416</v>
      </c>
    </row>
    <row r="80" spans="2:6" x14ac:dyDescent="0.25">
      <c r="B80">
        <v>2221</v>
      </c>
      <c r="C80">
        <v>1</v>
      </c>
      <c r="D80">
        <v>75</v>
      </c>
      <c r="E80" t="s">
        <v>197</v>
      </c>
      <c r="F80">
        <v>283438</v>
      </c>
    </row>
    <row r="81" spans="2:6" x14ac:dyDescent="0.25">
      <c r="B81">
        <v>2221</v>
      </c>
      <c r="C81">
        <v>1</v>
      </c>
      <c r="D81">
        <v>76</v>
      </c>
      <c r="E81" t="s">
        <v>198</v>
      </c>
      <c r="F81">
        <v>22634</v>
      </c>
    </row>
    <row r="82" spans="2:6" x14ac:dyDescent="0.25">
      <c r="B82">
        <v>2221</v>
      </c>
      <c r="C82">
        <v>1</v>
      </c>
      <c r="D82">
        <v>77</v>
      </c>
      <c r="E82" t="s">
        <v>199</v>
      </c>
      <c r="F82">
        <v>6324</v>
      </c>
    </row>
    <row r="83" spans="2:6" x14ac:dyDescent="0.25">
      <c r="B83">
        <v>2221</v>
      </c>
      <c r="C83">
        <v>1</v>
      </c>
      <c r="D83">
        <v>78</v>
      </c>
      <c r="E83" t="s">
        <v>200</v>
      </c>
      <c r="F83">
        <v>8566</v>
      </c>
    </row>
    <row r="84" spans="2:6" x14ac:dyDescent="0.25">
      <c r="B84">
        <v>2221</v>
      </c>
      <c r="C84">
        <v>1</v>
      </c>
      <c r="D84">
        <v>79</v>
      </c>
      <c r="E84" t="s">
        <v>201</v>
      </c>
      <c r="F84">
        <v>20420</v>
      </c>
    </row>
    <row r="85" spans="2:6" x14ac:dyDescent="0.25">
      <c r="B85">
        <v>2221</v>
      </c>
      <c r="C85">
        <v>1</v>
      </c>
      <c r="D85">
        <v>80</v>
      </c>
      <c r="E85" t="s">
        <v>202</v>
      </c>
      <c r="F85">
        <v>16802</v>
      </c>
    </row>
    <row r="86" spans="2:6" x14ac:dyDescent="0.25">
      <c r="B86">
        <v>2221</v>
      </c>
      <c r="C86">
        <v>1</v>
      </c>
      <c r="D86">
        <v>81</v>
      </c>
      <c r="E86" t="s">
        <v>203</v>
      </c>
      <c r="F86">
        <v>28059</v>
      </c>
    </row>
    <row r="87" spans="2:6" x14ac:dyDescent="0.25">
      <c r="B87">
        <v>2221</v>
      </c>
      <c r="C87">
        <v>1</v>
      </c>
      <c r="D87">
        <v>82</v>
      </c>
      <c r="E87" t="s">
        <v>204</v>
      </c>
      <c r="F87">
        <v>60059</v>
      </c>
    </row>
    <row r="88" spans="2:6" x14ac:dyDescent="0.25">
      <c r="B88">
        <v>2221</v>
      </c>
      <c r="C88">
        <v>1</v>
      </c>
      <c r="D88">
        <v>83</v>
      </c>
      <c r="E88" t="s">
        <v>205</v>
      </c>
      <c r="F88">
        <v>17453</v>
      </c>
    </row>
    <row r="89" spans="2:6" x14ac:dyDescent="0.25">
      <c r="B89">
        <v>2221</v>
      </c>
      <c r="C89">
        <v>1</v>
      </c>
      <c r="D89">
        <v>84</v>
      </c>
      <c r="E89" t="s">
        <v>206</v>
      </c>
      <c r="F89">
        <v>36387</v>
      </c>
    </row>
    <row r="90" spans="2:6" x14ac:dyDescent="0.25">
      <c r="B90">
        <v>2221</v>
      </c>
      <c r="C90">
        <v>1</v>
      </c>
      <c r="D90">
        <v>85</v>
      </c>
      <c r="E90" t="s">
        <v>207</v>
      </c>
      <c r="F90">
        <v>40899</v>
      </c>
    </row>
    <row r="91" spans="2:6" x14ac:dyDescent="0.25">
      <c r="B91">
        <v>2221</v>
      </c>
      <c r="C91">
        <v>1</v>
      </c>
      <c r="D91">
        <v>86</v>
      </c>
      <c r="E91" t="s">
        <v>208</v>
      </c>
      <c r="F91">
        <v>1117</v>
      </c>
    </row>
    <row r="92" spans="2:6" x14ac:dyDescent="0.25">
      <c r="B92">
        <v>2221</v>
      </c>
      <c r="C92">
        <v>1</v>
      </c>
      <c r="D92">
        <v>87</v>
      </c>
      <c r="E92" t="s">
        <v>209</v>
      </c>
      <c r="F92">
        <v>1076</v>
      </c>
    </row>
    <row r="93" spans="2:6" x14ac:dyDescent="0.25">
      <c r="B93">
        <v>2221</v>
      </c>
      <c r="C93">
        <v>1</v>
      </c>
      <c r="D93">
        <v>88</v>
      </c>
      <c r="E93" t="s">
        <v>210</v>
      </c>
      <c r="F93">
        <v>22226</v>
      </c>
    </row>
    <row r="94" spans="2:6" x14ac:dyDescent="0.25">
      <c r="B94">
        <v>2221</v>
      </c>
      <c r="C94">
        <v>1</v>
      </c>
      <c r="D94">
        <v>89</v>
      </c>
      <c r="E94" t="s">
        <v>211</v>
      </c>
      <c r="F94">
        <v>1416</v>
      </c>
    </row>
    <row r="95" spans="2:6" x14ac:dyDescent="0.25">
      <c r="B95">
        <v>2221</v>
      </c>
      <c r="C95">
        <v>1</v>
      </c>
      <c r="D95">
        <v>90</v>
      </c>
      <c r="E95" t="s">
        <v>212</v>
      </c>
      <c r="F95">
        <v>283438</v>
      </c>
    </row>
    <row r="96" spans="2:6" x14ac:dyDescent="0.25">
      <c r="B96">
        <v>2221</v>
      </c>
      <c r="C96">
        <v>1</v>
      </c>
      <c r="D96">
        <v>91</v>
      </c>
      <c r="E96" t="s">
        <v>213</v>
      </c>
      <c r="F96">
        <v>1594</v>
      </c>
    </row>
    <row r="97" spans="2:6" x14ac:dyDescent="0.25">
      <c r="B97">
        <v>2221</v>
      </c>
      <c r="C97">
        <v>1</v>
      </c>
      <c r="D97">
        <v>92</v>
      </c>
      <c r="E97" t="s">
        <v>214</v>
      </c>
      <c r="F97">
        <v>202</v>
      </c>
    </row>
    <row r="98" spans="2:6" x14ac:dyDescent="0.25">
      <c r="B98">
        <v>2221</v>
      </c>
      <c r="C98">
        <v>1</v>
      </c>
      <c r="D98">
        <v>93</v>
      </c>
      <c r="E98" t="s">
        <v>215</v>
      </c>
      <c r="F98">
        <v>89</v>
      </c>
    </row>
    <row r="99" spans="2:6" x14ac:dyDescent="0.25">
      <c r="B99">
        <v>2221</v>
      </c>
      <c r="C99">
        <v>1</v>
      </c>
      <c r="D99">
        <v>94</v>
      </c>
      <c r="E99" t="s">
        <v>216</v>
      </c>
      <c r="F99">
        <v>783</v>
      </c>
    </row>
    <row r="100" spans="2:6" x14ac:dyDescent="0.25">
      <c r="B100">
        <v>2221</v>
      </c>
      <c r="C100">
        <v>1</v>
      </c>
      <c r="D100">
        <v>95</v>
      </c>
      <c r="E100" t="s">
        <v>217</v>
      </c>
      <c r="F100">
        <v>313</v>
      </c>
    </row>
    <row r="101" spans="2:6" x14ac:dyDescent="0.25">
      <c r="B101">
        <v>2221</v>
      </c>
      <c r="C101">
        <v>1</v>
      </c>
      <c r="D101">
        <v>96</v>
      </c>
      <c r="E101" t="s">
        <v>218</v>
      </c>
      <c r="F101">
        <v>1383</v>
      </c>
    </row>
    <row r="102" spans="2:6" x14ac:dyDescent="0.25">
      <c r="B102">
        <v>2221</v>
      </c>
      <c r="C102">
        <v>1</v>
      </c>
      <c r="D102">
        <v>97</v>
      </c>
      <c r="E102" t="s">
        <v>219</v>
      </c>
      <c r="F102">
        <v>1364</v>
      </c>
    </row>
    <row r="103" spans="2:6" x14ac:dyDescent="0.25">
      <c r="B103">
        <v>2221</v>
      </c>
      <c r="C103">
        <v>1</v>
      </c>
      <c r="D103">
        <v>98</v>
      </c>
      <c r="E103" t="s">
        <v>220</v>
      </c>
      <c r="F103">
        <v>1187</v>
      </c>
    </row>
    <row r="104" spans="2:6" x14ac:dyDescent="0.25">
      <c r="B104">
        <v>2221</v>
      </c>
      <c r="C104">
        <v>1</v>
      </c>
      <c r="D104">
        <v>99</v>
      </c>
      <c r="E104" t="s">
        <v>221</v>
      </c>
      <c r="F104">
        <v>1217</v>
      </c>
    </row>
    <row r="105" spans="2:6" x14ac:dyDescent="0.25">
      <c r="B105">
        <v>2221</v>
      </c>
      <c r="C105">
        <v>1</v>
      </c>
      <c r="D105">
        <v>100</v>
      </c>
      <c r="E105" t="s">
        <v>222</v>
      </c>
      <c r="F105">
        <v>1717</v>
      </c>
    </row>
    <row r="106" spans="2:6" x14ac:dyDescent="0.25">
      <c r="B106">
        <v>2221</v>
      </c>
      <c r="C106">
        <v>1</v>
      </c>
      <c r="D106">
        <v>101</v>
      </c>
      <c r="E106" t="s">
        <v>223</v>
      </c>
      <c r="F106">
        <v>3</v>
      </c>
    </row>
    <row r="107" spans="2:6" x14ac:dyDescent="0.25">
      <c r="B107">
        <v>2221</v>
      </c>
      <c r="C107">
        <v>1</v>
      </c>
      <c r="D107">
        <v>102</v>
      </c>
      <c r="E107" t="s">
        <v>224</v>
      </c>
      <c r="F107">
        <v>31</v>
      </c>
    </row>
    <row r="108" spans="2:6" x14ac:dyDescent="0.25">
      <c r="B108">
        <v>2221</v>
      </c>
      <c r="C108">
        <v>1</v>
      </c>
      <c r="D108">
        <v>103</v>
      </c>
      <c r="E108" t="s">
        <v>225</v>
      </c>
      <c r="F108">
        <v>1680</v>
      </c>
    </row>
    <row r="109" spans="2:6" x14ac:dyDescent="0.25">
      <c r="B109">
        <v>2221</v>
      </c>
      <c r="C109">
        <v>1</v>
      </c>
      <c r="D109">
        <v>104</v>
      </c>
      <c r="E109" t="s">
        <v>226</v>
      </c>
      <c r="F109">
        <v>148</v>
      </c>
    </row>
    <row r="110" spans="2:6" x14ac:dyDescent="0.25">
      <c r="B110">
        <v>2221</v>
      </c>
      <c r="C110">
        <v>1</v>
      </c>
      <c r="D110">
        <v>105</v>
      </c>
      <c r="E110" t="s">
        <v>227</v>
      </c>
      <c r="F110">
        <v>11711</v>
      </c>
    </row>
    <row r="111" spans="2:6" x14ac:dyDescent="0.25">
      <c r="B111">
        <v>2221</v>
      </c>
      <c r="C111">
        <v>1</v>
      </c>
      <c r="D111">
        <v>106</v>
      </c>
      <c r="E111" t="s">
        <v>228</v>
      </c>
      <c r="F111">
        <v>20889</v>
      </c>
    </row>
    <row r="112" spans="2:6" x14ac:dyDescent="0.25">
      <c r="B112">
        <v>2221</v>
      </c>
      <c r="C112">
        <v>1</v>
      </c>
      <c r="D112">
        <v>107</v>
      </c>
      <c r="E112" t="s">
        <v>229</v>
      </c>
      <c r="F112">
        <v>6015</v>
      </c>
    </row>
    <row r="113" spans="2:6" x14ac:dyDescent="0.25">
      <c r="B113">
        <v>2221</v>
      </c>
      <c r="C113">
        <v>1</v>
      </c>
      <c r="D113">
        <v>108</v>
      </c>
      <c r="E113" t="s">
        <v>230</v>
      </c>
      <c r="F113">
        <v>8382</v>
      </c>
    </row>
    <row r="114" spans="2:6" x14ac:dyDescent="0.25">
      <c r="B114">
        <v>2221</v>
      </c>
      <c r="C114">
        <v>1</v>
      </c>
      <c r="D114">
        <v>109</v>
      </c>
      <c r="E114" t="s">
        <v>231</v>
      </c>
      <c r="F114">
        <v>19488</v>
      </c>
    </row>
    <row r="115" spans="2:6" x14ac:dyDescent="0.25">
      <c r="B115">
        <v>2221</v>
      </c>
      <c r="C115">
        <v>1</v>
      </c>
      <c r="D115">
        <v>110</v>
      </c>
      <c r="E115" t="s">
        <v>232</v>
      </c>
      <c r="F115">
        <v>15794</v>
      </c>
    </row>
    <row r="116" spans="2:6" x14ac:dyDescent="0.25">
      <c r="B116">
        <v>2221</v>
      </c>
      <c r="C116">
        <v>1</v>
      </c>
      <c r="D116">
        <v>111</v>
      </c>
      <c r="E116" t="s">
        <v>233</v>
      </c>
      <c r="F116">
        <v>25801</v>
      </c>
    </row>
    <row r="117" spans="2:6" x14ac:dyDescent="0.25">
      <c r="B117">
        <v>2221</v>
      </c>
      <c r="C117">
        <v>1</v>
      </c>
      <c r="D117">
        <v>112</v>
      </c>
      <c r="E117" t="s">
        <v>234</v>
      </c>
      <c r="F117">
        <v>57082</v>
      </c>
    </row>
    <row r="118" spans="2:6" x14ac:dyDescent="0.25">
      <c r="B118">
        <v>2221</v>
      </c>
      <c r="C118">
        <v>1</v>
      </c>
      <c r="D118">
        <v>113</v>
      </c>
      <c r="E118" t="s">
        <v>235</v>
      </c>
      <c r="F118">
        <v>15424</v>
      </c>
    </row>
    <row r="119" spans="2:6" x14ac:dyDescent="0.25">
      <c r="B119">
        <v>2221</v>
      </c>
      <c r="C119">
        <v>1</v>
      </c>
      <c r="D119">
        <v>114</v>
      </c>
      <c r="E119" t="s">
        <v>236</v>
      </c>
      <c r="F119">
        <v>34358</v>
      </c>
    </row>
    <row r="120" spans="2:6" x14ac:dyDescent="0.25">
      <c r="B120">
        <v>2221</v>
      </c>
      <c r="C120">
        <v>1</v>
      </c>
      <c r="D120">
        <v>115</v>
      </c>
      <c r="E120" t="s">
        <v>237</v>
      </c>
      <c r="F120">
        <v>37840</v>
      </c>
    </row>
    <row r="121" spans="2:6" x14ac:dyDescent="0.25">
      <c r="B121">
        <v>2221</v>
      </c>
      <c r="C121">
        <v>1</v>
      </c>
      <c r="D121">
        <v>116</v>
      </c>
      <c r="E121" t="s">
        <v>238</v>
      </c>
      <c r="F121">
        <v>1074</v>
      </c>
    </row>
    <row r="122" spans="2:6" x14ac:dyDescent="0.25">
      <c r="B122">
        <v>2221</v>
      </c>
      <c r="C122">
        <v>1</v>
      </c>
      <c r="D122">
        <v>117</v>
      </c>
      <c r="E122" t="s">
        <v>239</v>
      </c>
      <c r="F122">
        <v>995</v>
      </c>
    </row>
    <row r="123" spans="2:6" x14ac:dyDescent="0.25">
      <c r="B123">
        <v>2221</v>
      </c>
      <c r="C123">
        <v>1</v>
      </c>
      <c r="D123">
        <v>118</v>
      </c>
      <c r="E123" t="s">
        <v>240</v>
      </c>
      <c r="F123">
        <v>18723</v>
      </c>
    </row>
    <row r="124" spans="2:6" x14ac:dyDescent="0.25">
      <c r="B124">
        <v>2221</v>
      </c>
      <c r="C124">
        <v>1</v>
      </c>
      <c r="D124">
        <v>119</v>
      </c>
      <c r="E124" t="s">
        <v>241</v>
      </c>
      <c r="F124">
        <v>1230</v>
      </c>
    </row>
    <row r="125" spans="2:6" x14ac:dyDescent="0.25">
      <c r="B125">
        <v>2221</v>
      </c>
      <c r="C125">
        <v>1</v>
      </c>
      <c r="D125">
        <v>120</v>
      </c>
      <c r="E125" t="s">
        <v>242</v>
      </c>
      <c r="F125">
        <v>263095</v>
      </c>
    </row>
    <row r="126" spans="2:6" x14ac:dyDescent="0.25">
      <c r="B126">
        <v>2221</v>
      </c>
      <c r="C126">
        <v>1</v>
      </c>
      <c r="D126">
        <v>121</v>
      </c>
      <c r="E126" t="s">
        <v>243</v>
      </c>
      <c r="F126">
        <v>99.28</v>
      </c>
    </row>
    <row r="127" spans="2:6" x14ac:dyDescent="0.25">
      <c r="B127">
        <v>2221</v>
      </c>
      <c r="C127">
        <v>1</v>
      </c>
      <c r="D127">
        <v>122</v>
      </c>
      <c r="E127" t="s">
        <v>244</v>
      </c>
      <c r="F127">
        <v>98.25</v>
      </c>
    </row>
    <row r="128" spans="2:6" x14ac:dyDescent="0.25">
      <c r="B128">
        <v>2221</v>
      </c>
      <c r="C128">
        <v>1</v>
      </c>
      <c r="D128">
        <v>123</v>
      </c>
      <c r="E128" t="s">
        <v>245</v>
      </c>
      <c r="F128">
        <v>98.88</v>
      </c>
    </row>
    <row r="129" spans="2:6" x14ac:dyDescent="0.25">
      <c r="B129">
        <v>2221</v>
      </c>
      <c r="C129">
        <v>1</v>
      </c>
      <c r="D129">
        <v>124</v>
      </c>
      <c r="E129" t="s">
        <v>246</v>
      </c>
      <c r="F129">
        <v>99.24</v>
      </c>
    </row>
    <row r="130" spans="2:6" x14ac:dyDescent="0.25">
      <c r="B130">
        <v>2221</v>
      </c>
      <c r="C130">
        <v>1</v>
      </c>
      <c r="D130">
        <v>125</v>
      </c>
      <c r="E130" t="s">
        <v>247</v>
      </c>
      <c r="F130">
        <v>95.79</v>
      </c>
    </row>
    <row r="131" spans="2:6" x14ac:dyDescent="0.25">
      <c r="B131">
        <v>2221</v>
      </c>
      <c r="C131">
        <v>1</v>
      </c>
      <c r="D131">
        <v>126</v>
      </c>
      <c r="E131" t="s">
        <v>248</v>
      </c>
      <c r="F131">
        <v>96.72</v>
      </c>
    </row>
    <row r="132" spans="2:6" x14ac:dyDescent="0.25">
      <c r="B132">
        <v>2221</v>
      </c>
      <c r="C132">
        <v>1</v>
      </c>
      <c r="D132">
        <v>127</v>
      </c>
      <c r="E132" t="s">
        <v>249</v>
      </c>
      <c r="F132">
        <v>97.25</v>
      </c>
    </row>
    <row r="133" spans="2:6" x14ac:dyDescent="0.25">
      <c r="B133">
        <v>2221</v>
      </c>
      <c r="C133">
        <v>1</v>
      </c>
      <c r="D133">
        <v>128</v>
      </c>
      <c r="E133" t="s">
        <v>250</v>
      </c>
      <c r="F133">
        <v>94.82</v>
      </c>
    </row>
    <row r="134" spans="2:6" x14ac:dyDescent="0.25">
      <c r="B134">
        <v>2221</v>
      </c>
      <c r="C134">
        <v>1</v>
      </c>
      <c r="D134">
        <v>129</v>
      </c>
      <c r="E134" t="s">
        <v>251</v>
      </c>
      <c r="F134">
        <v>97.69</v>
      </c>
    </row>
    <row r="135" spans="2:6" x14ac:dyDescent="0.25">
      <c r="B135">
        <v>2221</v>
      </c>
      <c r="C135">
        <v>1</v>
      </c>
      <c r="D135">
        <v>130</v>
      </c>
      <c r="E135" t="s">
        <v>252</v>
      </c>
      <c r="F135">
        <v>96.57</v>
      </c>
    </row>
    <row r="136" spans="2:6" x14ac:dyDescent="0.25">
      <c r="B136">
        <v>2221</v>
      </c>
      <c r="C136">
        <v>1</v>
      </c>
      <c r="D136">
        <v>131</v>
      </c>
      <c r="E136" t="s">
        <v>253</v>
      </c>
      <c r="F136">
        <v>96.41</v>
      </c>
    </row>
    <row r="137" spans="2:6" x14ac:dyDescent="0.25">
      <c r="B137">
        <v>2221</v>
      </c>
      <c r="C137">
        <v>1</v>
      </c>
      <c r="D137">
        <v>132</v>
      </c>
      <c r="E137" t="s">
        <v>254</v>
      </c>
      <c r="F137">
        <v>95.22</v>
      </c>
    </row>
    <row r="138" spans="2:6" x14ac:dyDescent="0.25">
      <c r="B138">
        <v>2221</v>
      </c>
      <c r="C138">
        <v>1</v>
      </c>
      <c r="D138">
        <v>133</v>
      </c>
      <c r="E138" t="s">
        <v>255</v>
      </c>
      <c r="F138">
        <v>91.13</v>
      </c>
    </row>
    <row r="139" spans="2:6" x14ac:dyDescent="0.25">
      <c r="B139">
        <v>2221</v>
      </c>
      <c r="C139">
        <v>1</v>
      </c>
      <c r="D139">
        <v>134</v>
      </c>
      <c r="E139" t="s">
        <v>256</v>
      </c>
      <c r="F139">
        <v>97</v>
      </c>
    </row>
    <row r="140" spans="2:6" x14ac:dyDescent="0.25">
      <c r="B140">
        <v>2221</v>
      </c>
      <c r="C140">
        <v>1</v>
      </c>
      <c r="D140">
        <v>135</v>
      </c>
      <c r="E140" t="s">
        <v>257</v>
      </c>
      <c r="F140">
        <v>96.82</v>
      </c>
    </row>
    <row r="141" spans="2:6" x14ac:dyDescent="0.25">
      <c r="B141">
        <v>2221</v>
      </c>
      <c r="C141">
        <v>1</v>
      </c>
      <c r="D141">
        <v>136</v>
      </c>
      <c r="E141" t="s">
        <v>258</v>
      </c>
      <c r="F141">
        <v>22634</v>
      </c>
    </row>
    <row r="142" spans="2:6" x14ac:dyDescent="0.25">
      <c r="B142">
        <v>2221</v>
      </c>
      <c r="C142">
        <v>1</v>
      </c>
      <c r="D142">
        <v>137</v>
      </c>
      <c r="E142" t="s">
        <v>259</v>
      </c>
      <c r="F142">
        <v>6324</v>
      </c>
    </row>
    <row r="143" spans="2:6" x14ac:dyDescent="0.25">
      <c r="B143">
        <v>2221</v>
      </c>
      <c r="C143">
        <v>1</v>
      </c>
      <c r="D143">
        <v>138</v>
      </c>
      <c r="E143" t="s">
        <v>260</v>
      </c>
      <c r="F143">
        <v>8566</v>
      </c>
    </row>
    <row r="144" spans="2:6" x14ac:dyDescent="0.25">
      <c r="B144">
        <v>2221</v>
      </c>
      <c r="C144">
        <v>1</v>
      </c>
      <c r="D144">
        <v>139</v>
      </c>
      <c r="E144" t="s">
        <v>261</v>
      </c>
      <c r="F144">
        <v>20420</v>
      </c>
    </row>
    <row r="145" spans="2:6" x14ac:dyDescent="0.25">
      <c r="B145">
        <v>2221</v>
      </c>
      <c r="C145">
        <v>1</v>
      </c>
      <c r="D145">
        <v>140</v>
      </c>
      <c r="E145" t="s">
        <v>262</v>
      </c>
      <c r="F145">
        <v>16802</v>
      </c>
    </row>
    <row r="146" spans="2:6" x14ac:dyDescent="0.25">
      <c r="B146">
        <v>2221</v>
      </c>
      <c r="C146">
        <v>1</v>
      </c>
      <c r="D146">
        <v>141</v>
      </c>
      <c r="E146" t="s">
        <v>263</v>
      </c>
      <c r="F146">
        <v>28059</v>
      </c>
    </row>
    <row r="147" spans="2:6" x14ac:dyDescent="0.25">
      <c r="B147">
        <v>2221</v>
      </c>
      <c r="C147">
        <v>1</v>
      </c>
      <c r="D147">
        <v>142</v>
      </c>
      <c r="E147" t="s">
        <v>264</v>
      </c>
      <c r="F147">
        <v>60059</v>
      </c>
    </row>
    <row r="148" spans="2:6" x14ac:dyDescent="0.25">
      <c r="B148">
        <v>2221</v>
      </c>
      <c r="C148">
        <v>1</v>
      </c>
      <c r="D148">
        <v>143</v>
      </c>
      <c r="E148" t="s">
        <v>265</v>
      </c>
      <c r="F148">
        <v>17453</v>
      </c>
    </row>
    <row r="149" spans="2:6" x14ac:dyDescent="0.25">
      <c r="B149">
        <v>2221</v>
      </c>
      <c r="C149">
        <v>1</v>
      </c>
      <c r="D149">
        <v>144</v>
      </c>
      <c r="E149" t="s">
        <v>266</v>
      </c>
      <c r="F149">
        <v>36387</v>
      </c>
    </row>
    <row r="150" spans="2:6" x14ac:dyDescent="0.25">
      <c r="B150">
        <v>2221</v>
      </c>
      <c r="C150">
        <v>1</v>
      </c>
      <c r="D150">
        <v>145</v>
      </c>
      <c r="E150" t="s">
        <v>267</v>
      </c>
      <c r="F150">
        <v>40899</v>
      </c>
    </row>
    <row r="151" spans="2:6" x14ac:dyDescent="0.25">
      <c r="B151">
        <v>2221</v>
      </c>
      <c r="C151">
        <v>1</v>
      </c>
      <c r="D151">
        <v>146</v>
      </c>
      <c r="E151" t="s">
        <v>268</v>
      </c>
      <c r="F151">
        <v>1117</v>
      </c>
    </row>
    <row r="152" spans="2:6" x14ac:dyDescent="0.25">
      <c r="B152">
        <v>2221</v>
      </c>
      <c r="C152">
        <v>1</v>
      </c>
      <c r="D152">
        <v>147</v>
      </c>
      <c r="E152" t="s">
        <v>269</v>
      </c>
      <c r="F152">
        <v>1076</v>
      </c>
    </row>
    <row r="153" spans="2:6" x14ac:dyDescent="0.25">
      <c r="B153">
        <v>2221</v>
      </c>
      <c r="C153">
        <v>1</v>
      </c>
      <c r="D153">
        <v>148</v>
      </c>
      <c r="E153" t="s">
        <v>270</v>
      </c>
      <c r="F153">
        <v>22226</v>
      </c>
    </row>
    <row r="154" spans="2:6" x14ac:dyDescent="0.25">
      <c r="B154">
        <v>2221</v>
      </c>
      <c r="C154">
        <v>1</v>
      </c>
      <c r="D154">
        <v>149</v>
      </c>
      <c r="E154" t="s">
        <v>271</v>
      </c>
      <c r="F154">
        <v>1416</v>
      </c>
    </row>
    <row r="155" spans="2:6" x14ac:dyDescent="0.25">
      <c r="B155">
        <v>2221</v>
      </c>
      <c r="C155">
        <v>1</v>
      </c>
      <c r="D155">
        <v>150</v>
      </c>
      <c r="E155" t="s">
        <v>272</v>
      </c>
      <c r="F155">
        <v>283438</v>
      </c>
    </row>
    <row r="156" spans="2:6" x14ac:dyDescent="0.25">
      <c r="B156">
        <v>2221</v>
      </c>
      <c r="C156">
        <v>1</v>
      </c>
      <c r="D156">
        <v>151</v>
      </c>
      <c r="E156" t="s">
        <v>273</v>
      </c>
      <c r="F156">
        <v>17007</v>
      </c>
    </row>
    <row r="157" spans="2:6" x14ac:dyDescent="0.25">
      <c r="B157">
        <v>2221</v>
      </c>
      <c r="C157">
        <v>1</v>
      </c>
      <c r="D157">
        <v>152</v>
      </c>
      <c r="E157" t="s">
        <v>274</v>
      </c>
      <c r="F157">
        <v>5058</v>
      </c>
    </row>
    <row r="158" spans="2:6" x14ac:dyDescent="0.25">
      <c r="B158">
        <v>2221</v>
      </c>
      <c r="C158">
        <v>1</v>
      </c>
      <c r="D158">
        <v>153</v>
      </c>
      <c r="E158" t="s">
        <v>275</v>
      </c>
      <c r="F158">
        <v>7600</v>
      </c>
    </row>
    <row r="159" spans="2:6" x14ac:dyDescent="0.25">
      <c r="B159">
        <v>2221</v>
      </c>
      <c r="C159">
        <v>1</v>
      </c>
      <c r="D159">
        <v>154</v>
      </c>
      <c r="E159" t="s">
        <v>276</v>
      </c>
      <c r="F159">
        <v>16394</v>
      </c>
    </row>
    <row r="160" spans="2:6" x14ac:dyDescent="0.25">
      <c r="B160">
        <v>2221</v>
      </c>
      <c r="C160">
        <v>1</v>
      </c>
      <c r="D160">
        <v>155</v>
      </c>
      <c r="E160" t="s">
        <v>277</v>
      </c>
      <c r="F160">
        <v>13559</v>
      </c>
    </row>
    <row r="161" spans="2:6" x14ac:dyDescent="0.25">
      <c r="B161">
        <v>2221</v>
      </c>
      <c r="C161">
        <v>1</v>
      </c>
      <c r="D161">
        <v>156</v>
      </c>
      <c r="E161" t="s">
        <v>278</v>
      </c>
      <c r="F161">
        <v>21636</v>
      </c>
    </row>
    <row r="162" spans="2:6" x14ac:dyDescent="0.25">
      <c r="B162">
        <v>2221</v>
      </c>
      <c r="C162">
        <v>1</v>
      </c>
      <c r="D162">
        <v>157</v>
      </c>
      <c r="E162" t="s">
        <v>279</v>
      </c>
      <c r="F162">
        <v>46515</v>
      </c>
    </row>
    <row r="163" spans="2:6" x14ac:dyDescent="0.25">
      <c r="B163">
        <v>2221</v>
      </c>
      <c r="C163">
        <v>1</v>
      </c>
      <c r="D163">
        <v>158</v>
      </c>
      <c r="E163" t="s">
        <v>280</v>
      </c>
      <c r="F163">
        <v>12054</v>
      </c>
    </row>
    <row r="164" spans="2:6" x14ac:dyDescent="0.25">
      <c r="B164">
        <v>2221</v>
      </c>
      <c r="C164">
        <v>1</v>
      </c>
      <c r="D164">
        <v>159</v>
      </c>
      <c r="E164" t="s">
        <v>281</v>
      </c>
      <c r="F164">
        <v>26504</v>
      </c>
    </row>
    <row r="165" spans="2:6" x14ac:dyDescent="0.25">
      <c r="B165">
        <v>2221</v>
      </c>
      <c r="C165">
        <v>1</v>
      </c>
      <c r="D165">
        <v>160</v>
      </c>
      <c r="E165" t="s">
        <v>282</v>
      </c>
      <c r="F165">
        <v>31062</v>
      </c>
    </row>
    <row r="166" spans="2:6" x14ac:dyDescent="0.25">
      <c r="B166">
        <v>2221</v>
      </c>
      <c r="C166">
        <v>1</v>
      </c>
      <c r="D166">
        <v>161</v>
      </c>
      <c r="E166" t="s">
        <v>283</v>
      </c>
      <c r="F166">
        <v>977</v>
      </c>
    </row>
    <row r="167" spans="2:6" x14ac:dyDescent="0.25">
      <c r="B167">
        <v>2221</v>
      </c>
      <c r="C167">
        <v>1</v>
      </c>
      <c r="D167">
        <v>162</v>
      </c>
      <c r="E167" t="s">
        <v>284</v>
      </c>
      <c r="F167">
        <v>881</v>
      </c>
    </row>
    <row r="168" spans="2:6" x14ac:dyDescent="0.25">
      <c r="B168">
        <v>2221</v>
      </c>
      <c r="C168">
        <v>1</v>
      </c>
      <c r="D168">
        <v>163</v>
      </c>
      <c r="E168" t="s">
        <v>285</v>
      </c>
      <c r="F168">
        <v>15819</v>
      </c>
    </row>
    <row r="169" spans="2:6" x14ac:dyDescent="0.25">
      <c r="B169">
        <v>2221</v>
      </c>
      <c r="C169">
        <v>1</v>
      </c>
      <c r="D169">
        <v>164</v>
      </c>
      <c r="E169" t="s">
        <v>286</v>
      </c>
      <c r="F169">
        <v>1167</v>
      </c>
    </row>
    <row r="170" spans="2:6" x14ac:dyDescent="0.25">
      <c r="B170">
        <v>2221</v>
      </c>
      <c r="C170">
        <v>1</v>
      </c>
      <c r="D170">
        <v>165</v>
      </c>
      <c r="E170" t="s">
        <v>287</v>
      </c>
      <c r="F170">
        <v>216233</v>
      </c>
    </row>
    <row r="171" spans="2:6" x14ac:dyDescent="0.25">
      <c r="B171">
        <v>2221</v>
      </c>
      <c r="C171">
        <v>1</v>
      </c>
      <c r="D171">
        <v>166</v>
      </c>
      <c r="E171" t="s">
        <v>288</v>
      </c>
      <c r="F171" s="228">
        <v>0.75139999999999996</v>
      </c>
    </row>
    <row r="172" spans="2:6" x14ac:dyDescent="0.25">
      <c r="B172">
        <v>2221</v>
      </c>
      <c r="C172">
        <v>1</v>
      </c>
      <c r="D172">
        <v>167</v>
      </c>
      <c r="E172" t="s">
        <v>289</v>
      </c>
      <c r="F172" s="228">
        <v>0.79979999999999996</v>
      </c>
    </row>
    <row r="173" spans="2:6" x14ac:dyDescent="0.25">
      <c r="B173">
        <v>2221</v>
      </c>
      <c r="C173">
        <v>1</v>
      </c>
      <c r="D173">
        <v>168</v>
      </c>
      <c r="E173" t="s">
        <v>290</v>
      </c>
      <c r="F173" s="228">
        <v>0.88719999999999999</v>
      </c>
    </row>
    <row r="174" spans="2:6" x14ac:dyDescent="0.25">
      <c r="B174">
        <v>2221</v>
      </c>
      <c r="C174">
        <v>1</v>
      </c>
      <c r="D174">
        <v>169</v>
      </c>
      <c r="E174" t="s">
        <v>291</v>
      </c>
      <c r="F174" s="228">
        <v>0.80279999999999996</v>
      </c>
    </row>
    <row r="175" spans="2:6" x14ac:dyDescent="0.25">
      <c r="B175">
        <v>2221</v>
      </c>
      <c r="C175">
        <v>1</v>
      </c>
      <c r="D175">
        <v>170</v>
      </c>
      <c r="E175" t="s">
        <v>292</v>
      </c>
      <c r="F175" s="228">
        <v>0.80700000000000005</v>
      </c>
    </row>
    <row r="176" spans="2:6" x14ac:dyDescent="0.25">
      <c r="B176">
        <v>2221</v>
      </c>
      <c r="C176">
        <v>1</v>
      </c>
      <c r="D176">
        <v>171</v>
      </c>
      <c r="E176" t="s">
        <v>293</v>
      </c>
      <c r="F176" s="228">
        <v>0.77110000000000001</v>
      </c>
    </row>
    <row r="177" spans="2:6" x14ac:dyDescent="0.25">
      <c r="B177">
        <v>2221</v>
      </c>
      <c r="C177">
        <v>1</v>
      </c>
      <c r="D177">
        <v>172</v>
      </c>
      <c r="E177" t="s">
        <v>294</v>
      </c>
      <c r="F177" s="228">
        <v>0.77449999999999997</v>
      </c>
    </row>
    <row r="178" spans="2:6" x14ac:dyDescent="0.25">
      <c r="B178">
        <v>2221</v>
      </c>
      <c r="C178">
        <v>1</v>
      </c>
      <c r="D178">
        <v>173</v>
      </c>
      <c r="E178" t="s">
        <v>295</v>
      </c>
      <c r="F178" s="228">
        <v>0.69069999999999998</v>
      </c>
    </row>
    <row r="179" spans="2:6" x14ac:dyDescent="0.25">
      <c r="B179">
        <v>2221</v>
      </c>
      <c r="C179">
        <v>1</v>
      </c>
      <c r="D179">
        <v>174</v>
      </c>
      <c r="E179" t="s">
        <v>296</v>
      </c>
      <c r="F179" s="228">
        <v>0.72840000000000005</v>
      </c>
    </row>
    <row r="180" spans="2:6" x14ac:dyDescent="0.25">
      <c r="B180">
        <v>2221</v>
      </c>
      <c r="C180">
        <v>1</v>
      </c>
      <c r="D180">
        <v>175</v>
      </c>
      <c r="E180" t="s">
        <v>297</v>
      </c>
      <c r="F180" s="228">
        <v>0.75949999999999995</v>
      </c>
    </row>
    <row r="181" spans="2:6" x14ac:dyDescent="0.25">
      <c r="B181">
        <v>2221</v>
      </c>
      <c r="C181">
        <v>1</v>
      </c>
      <c r="D181">
        <v>176</v>
      </c>
      <c r="E181" t="s">
        <v>298</v>
      </c>
      <c r="F181" s="228">
        <v>0.87470000000000003</v>
      </c>
    </row>
    <row r="182" spans="2:6" x14ac:dyDescent="0.25">
      <c r="B182">
        <v>2221</v>
      </c>
      <c r="C182">
        <v>1</v>
      </c>
      <c r="D182">
        <v>177</v>
      </c>
      <c r="E182" t="s">
        <v>299</v>
      </c>
      <c r="F182" s="228">
        <v>0.81879999999999997</v>
      </c>
    </row>
    <row r="183" spans="2:6" x14ac:dyDescent="0.25">
      <c r="B183">
        <v>2221</v>
      </c>
      <c r="C183">
        <v>1</v>
      </c>
      <c r="D183">
        <v>178</v>
      </c>
      <c r="E183" t="s">
        <v>300</v>
      </c>
      <c r="F183" s="228">
        <v>0.7117</v>
      </c>
    </row>
    <row r="184" spans="2:6" x14ac:dyDescent="0.25">
      <c r="B184">
        <v>2221</v>
      </c>
      <c r="C184">
        <v>1</v>
      </c>
      <c r="D184">
        <v>179</v>
      </c>
      <c r="E184" t="s">
        <v>301</v>
      </c>
      <c r="F184" s="228">
        <v>0.82420000000000004</v>
      </c>
    </row>
    <row r="185" spans="2:6" x14ac:dyDescent="0.25">
      <c r="B185">
        <v>2221</v>
      </c>
      <c r="C185">
        <v>1</v>
      </c>
      <c r="D185">
        <v>180</v>
      </c>
      <c r="E185" t="s">
        <v>302</v>
      </c>
      <c r="F185" s="228">
        <v>0.76290000000000002</v>
      </c>
    </row>
    <row r="186" spans="2:6" x14ac:dyDescent="0.25">
      <c r="B186">
        <v>2221</v>
      </c>
      <c r="C186">
        <v>1</v>
      </c>
      <c r="D186">
        <v>181</v>
      </c>
      <c r="E186" t="s">
        <v>303</v>
      </c>
      <c r="F186">
        <v>22634</v>
      </c>
    </row>
    <row r="187" spans="2:6" x14ac:dyDescent="0.25">
      <c r="B187">
        <v>2221</v>
      </c>
      <c r="C187">
        <v>1</v>
      </c>
      <c r="D187">
        <v>182</v>
      </c>
      <c r="E187" t="s">
        <v>304</v>
      </c>
      <c r="F187">
        <v>6324</v>
      </c>
    </row>
    <row r="188" spans="2:6" x14ac:dyDescent="0.25">
      <c r="B188">
        <v>2221</v>
      </c>
      <c r="C188">
        <v>1</v>
      </c>
      <c r="D188">
        <v>183</v>
      </c>
      <c r="E188" t="s">
        <v>305</v>
      </c>
      <c r="F188">
        <v>8566</v>
      </c>
    </row>
    <row r="189" spans="2:6" x14ac:dyDescent="0.25">
      <c r="B189">
        <v>2221</v>
      </c>
      <c r="C189">
        <v>1</v>
      </c>
      <c r="D189">
        <v>184</v>
      </c>
      <c r="E189" t="s">
        <v>306</v>
      </c>
      <c r="F189">
        <v>20420</v>
      </c>
    </row>
    <row r="190" spans="2:6" x14ac:dyDescent="0.25">
      <c r="B190">
        <v>2221</v>
      </c>
      <c r="C190">
        <v>1</v>
      </c>
      <c r="D190">
        <v>185</v>
      </c>
      <c r="E190" t="s">
        <v>307</v>
      </c>
      <c r="F190">
        <v>16802</v>
      </c>
    </row>
    <row r="191" spans="2:6" x14ac:dyDescent="0.25">
      <c r="B191">
        <v>2221</v>
      </c>
      <c r="C191">
        <v>1</v>
      </c>
      <c r="D191">
        <v>186</v>
      </c>
      <c r="E191" t="s">
        <v>308</v>
      </c>
      <c r="F191">
        <v>28059</v>
      </c>
    </row>
    <row r="192" spans="2:6" x14ac:dyDescent="0.25">
      <c r="B192">
        <v>2221</v>
      </c>
      <c r="C192">
        <v>1</v>
      </c>
      <c r="D192">
        <v>187</v>
      </c>
      <c r="E192" t="s">
        <v>309</v>
      </c>
      <c r="F192">
        <v>60059</v>
      </c>
    </row>
    <row r="193" spans="2:6" x14ac:dyDescent="0.25">
      <c r="B193">
        <v>2221</v>
      </c>
      <c r="C193">
        <v>1</v>
      </c>
      <c r="D193">
        <v>188</v>
      </c>
      <c r="E193" t="s">
        <v>310</v>
      </c>
      <c r="F193">
        <v>17453</v>
      </c>
    </row>
    <row r="194" spans="2:6" x14ac:dyDescent="0.25">
      <c r="B194">
        <v>2221</v>
      </c>
      <c r="C194">
        <v>1</v>
      </c>
      <c r="D194">
        <v>189</v>
      </c>
      <c r="E194" t="s">
        <v>311</v>
      </c>
      <c r="F194">
        <v>36387</v>
      </c>
    </row>
    <row r="195" spans="2:6" x14ac:dyDescent="0.25">
      <c r="B195">
        <v>2221</v>
      </c>
      <c r="C195">
        <v>1</v>
      </c>
      <c r="D195">
        <v>190</v>
      </c>
      <c r="E195" t="s">
        <v>312</v>
      </c>
      <c r="F195">
        <v>40899</v>
      </c>
    </row>
    <row r="196" spans="2:6" x14ac:dyDescent="0.25">
      <c r="B196">
        <v>2221</v>
      </c>
      <c r="C196">
        <v>1</v>
      </c>
      <c r="D196">
        <v>191</v>
      </c>
      <c r="E196" t="s">
        <v>313</v>
      </c>
      <c r="F196">
        <v>1117</v>
      </c>
    </row>
    <row r="197" spans="2:6" x14ac:dyDescent="0.25">
      <c r="B197">
        <v>2221</v>
      </c>
      <c r="C197">
        <v>1</v>
      </c>
      <c r="D197">
        <v>192</v>
      </c>
      <c r="E197" t="s">
        <v>314</v>
      </c>
      <c r="F197">
        <v>1076</v>
      </c>
    </row>
    <row r="198" spans="2:6" x14ac:dyDescent="0.25">
      <c r="B198">
        <v>2221</v>
      </c>
      <c r="C198">
        <v>1</v>
      </c>
      <c r="D198">
        <v>193</v>
      </c>
      <c r="E198" t="s">
        <v>315</v>
      </c>
      <c r="F198">
        <v>22226</v>
      </c>
    </row>
    <row r="199" spans="2:6" x14ac:dyDescent="0.25">
      <c r="B199">
        <v>2221</v>
      </c>
      <c r="C199">
        <v>1</v>
      </c>
      <c r="D199">
        <v>194</v>
      </c>
      <c r="E199" t="s">
        <v>316</v>
      </c>
      <c r="F199">
        <v>1416</v>
      </c>
    </row>
    <row r="200" spans="2:6" x14ac:dyDescent="0.25">
      <c r="B200">
        <v>2221</v>
      </c>
      <c r="C200">
        <v>1</v>
      </c>
      <c r="D200">
        <v>195</v>
      </c>
      <c r="E200" t="s">
        <v>317</v>
      </c>
      <c r="F200">
        <v>283438</v>
      </c>
    </row>
    <row r="201" spans="2:6" x14ac:dyDescent="0.25">
      <c r="B201">
        <v>2221</v>
      </c>
      <c r="C201">
        <v>1</v>
      </c>
      <c r="D201">
        <v>196</v>
      </c>
      <c r="E201" t="s">
        <v>318</v>
      </c>
      <c r="F201">
        <v>16918</v>
      </c>
    </row>
    <row r="202" spans="2:6" x14ac:dyDescent="0.25">
      <c r="B202">
        <v>2221</v>
      </c>
      <c r="C202">
        <v>1</v>
      </c>
      <c r="D202">
        <v>197</v>
      </c>
      <c r="E202" t="s">
        <v>319</v>
      </c>
      <c r="F202">
        <v>4961</v>
      </c>
    </row>
    <row r="203" spans="2:6" x14ac:dyDescent="0.25">
      <c r="B203">
        <v>2221</v>
      </c>
      <c r="C203">
        <v>1</v>
      </c>
      <c r="D203">
        <v>198</v>
      </c>
      <c r="E203" t="s">
        <v>320</v>
      </c>
      <c r="F203">
        <v>7581</v>
      </c>
    </row>
    <row r="204" spans="2:6" x14ac:dyDescent="0.25">
      <c r="B204">
        <v>2221</v>
      </c>
      <c r="C204">
        <v>1</v>
      </c>
      <c r="D204">
        <v>199</v>
      </c>
      <c r="E204" t="s">
        <v>321</v>
      </c>
      <c r="F204">
        <v>16133</v>
      </c>
    </row>
    <row r="205" spans="2:6" x14ac:dyDescent="0.25">
      <c r="B205">
        <v>2221</v>
      </c>
      <c r="C205">
        <v>1</v>
      </c>
      <c r="D205">
        <v>200</v>
      </c>
      <c r="E205" t="s">
        <v>322</v>
      </c>
      <c r="F205">
        <v>13412</v>
      </c>
    </row>
    <row r="206" spans="2:6" x14ac:dyDescent="0.25">
      <c r="B206">
        <v>2221</v>
      </c>
      <c r="C206">
        <v>1</v>
      </c>
      <c r="D206">
        <v>201</v>
      </c>
      <c r="E206" t="s">
        <v>323</v>
      </c>
      <c r="F206">
        <v>20719</v>
      </c>
    </row>
    <row r="207" spans="2:6" x14ac:dyDescent="0.25">
      <c r="B207">
        <v>2221</v>
      </c>
      <c r="C207">
        <v>1</v>
      </c>
      <c r="D207">
        <v>202</v>
      </c>
      <c r="E207" t="s">
        <v>324</v>
      </c>
      <c r="F207">
        <v>43239</v>
      </c>
    </row>
    <row r="208" spans="2:6" x14ac:dyDescent="0.25">
      <c r="B208">
        <v>2221</v>
      </c>
      <c r="C208">
        <v>1</v>
      </c>
      <c r="D208">
        <v>203</v>
      </c>
      <c r="E208" t="s">
        <v>325</v>
      </c>
      <c r="F208">
        <v>11407</v>
      </c>
    </row>
    <row r="209" spans="2:6" x14ac:dyDescent="0.25">
      <c r="B209">
        <v>2221</v>
      </c>
      <c r="C209">
        <v>1</v>
      </c>
      <c r="D209">
        <v>204</v>
      </c>
      <c r="E209" t="s">
        <v>326</v>
      </c>
      <c r="F209">
        <v>26030</v>
      </c>
    </row>
    <row r="210" spans="2:6" x14ac:dyDescent="0.25">
      <c r="B210">
        <v>2221</v>
      </c>
      <c r="C210">
        <v>1</v>
      </c>
      <c r="D210">
        <v>205</v>
      </c>
      <c r="E210" t="s">
        <v>327</v>
      </c>
      <c r="F210">
        <v>30438</v>
      </c>
    </row>
    <row r="211" spans="2:6" x14ac:dyDescent="0.25">
      <c r="B211">
        <v>2221</v>
      </c>
      <c r="C211">
        <v>1</v>
      </c>
      <c r="D211">
        <v>206</v>
      </c>
      <c r="E211" t="s">
        <v>328</v>
      </c>
      <c r="F211">
        <v>947</v>
      </c>
    </row>
    <row r="212" spans="2:6" x14ac:dyDescent="0.25">
      <c r="B212">
        <v>2221</v>
      </c>
      <c r="C212">
        <v>1</v>
      </c>
      <c r="D212">
        <v>207</v>
      </c>
      <c r="E212" t="s">
        <v>329</v>
      </c>
      <c r="F212">
        <v>847</v>
      </c>
    </row>
    <row r="213" spans="2:6" x14ac:dyDescent="0.25">
      <c r="B213">
        <v>2221</v>
      </c>
      <c r="C213">
        <v>1</v>
      </c>
      <c r="D213">
        <v>208</v>
      </c>
      <c r="E213" t="s">
        <v>330</v>
      </c>
      <c r="F213">
        <v>15362</v>
      </c>
    </row>
    <row r="214" spans="2:6" x14ac:dyDescent="0.25">
      <c r="B214">
        <v>2221</v>
      </c>
      <c r="C214">
        <v>1</v>
      </c>
      <c r="D214">
        <v>209</v>
      </c>
      <c r="E214" t="s">
        <v>331</v>
      </c>
      <c r="F214">
        <v>1145</v>
      </c>
    </row>
    <row r="215" spans="2:6" x14ac:dyDescent="0.25">
      <c r="B215">
        <v>2221</v>
      </c>
      <c r="C215">
        <v>1</v>
      </c>
      <c r="D215">
        <v>210</v>
      </c>
      <c r="E215" t="s">
        <v>332</v>
      </c>
      <c r="F215">
        <v>209139</v>
      </c>
    </row>
    <row r="216" spans="2:6" x14ac:dyDescent="0.25">
      <c r="B216">
        <v>2221</v>
      </c>
      <c r="C216">
        <v>1</v>
      </c>
      <c r="D216">
        <v>211</v>
      </c>
      <c r="E216" t="s">
        <v>333</v>
      </c>
      <c r="F216" s="228">
        <v>0.74750000000000005</v>
      </c>
    </row>
    <row r="217" spans="2:6" x14ac:dyDescent="0.25">
      <c r="B217">
        <v>2221</v>
      </c>
      <c r="C217">
        <v>1</v>
      </c>
      <c r="D217">
        <v>212</v>
      </c>
      <c r="E217" t="s">
        <v>334</v>
      </c>
      <c r="F217" s="228">
        <v>0.78449999999999998</v>
      </c>
    </row>
    <row r="218" spans="2:6" x14ac:dyDescent="0.25">
      <c r="B218">
        <v>2221</v>
      </c>
      <c r="C218">
        <v>1</v>
      </c>
      <c r="D218">
        <v>213</v>
      </c>
      <c r="E218" t="s">
        <v>335</v>
      </c>
      <c r="F218" s="228">
        <v>0.88500000000000001</v>
      </c>
    </row>
    <row r="219" spans="2:6" x14ac:dyDescent="0.25">
      <c r="B219">
        <v>2221</v>
      </c>
      <c r="C219">
        <v>1</v>
      </c>
      <c r="D219">
        <v>214</v>
      </c>
      <c r="E219" t="s">
        <v>336</v>
      </c>
      <c r="F219" s="228">
        <v>0.79010000000000002</v>
      </c>
    </row>
    <row r="220" spans="2:6" x14ac:dyDescent="0.25">
      <c r="B220">
        <v>2221</v>
      </c>
      <c r="C220">
        <v>1</v>
      </c>
      <c r="D220">
        <v>215</v>
      </c>
      <c r="E220" t="s">
        <v>337</v>
      </c>
      <c r="F220" s="228">
        <v>0.79820000000000002</v>
      </c>
    </row>
    <row r="221" spans="2:6" x14ac:dyDescent="0.25">
      <c r="B221">
        <v>2221</v>
      </c>
      <c r="C221">
        <v>1</v>
      </c>
      <c r="D221">
        <v>216</v>
      </c>
      <c r="E221" t="s">
        <v>338</v>
      </c>
      <c r="F221" s="228">
        <v>0.73839999999999995</v>
      </c>
    </row>
    <row r="222" spans="2:6" x14ac:dyDescent="0.25">
      <c r="B222">
        <v>2221</v>
      </c>
      <c r="C222">
        <v>1</v>
      </c>
      <c r="D222">
        <v>217</v>
      </c>
      <c r="E222" t="s">
        <v>339</v>
      </c>
      <c r="F222" s="228">
        <v>0.71989999999999998</v>
      </c>
    </row>
    <row r="223" spans="2:6" x14ac:dyDescent="0.25">
      <c r="B223">
        <v>2221</v>
      </c>
      <c r="C223">
        <v>1</v>
      </c>
      <c r="D223">
        <v>218</v>
      </c>
      <c r="E223" t="s">
        <v>340</v>
      </c>
      <c r="F223" s="228">
        <v>0.65359999999999996</v>
      </c>
    </row>
    <row r="224" spans="2:6" x14ac:dyDescent="0.25">
      <c r="B224">
        <v>2221</v>
      </c>
      <c r="C224">
        <v>1</v>
      </c>
      <c r="D224">
        <v>219</v>
      </c>
      <c r="E224" t="s">
        <v>341</v>
      </c>
      <c r="F224" s="228">
        <v>0.71540000000000004</v>
      </c>
    </row>
    <row r="225" spans="2:6" x14ac:dyDescent="0.25">
      <c r="B225">
        <v>2221</v>
      </c>
      <c r="C225">
        <v>1</v>
      </c>
      <c r="D225">
        <v>220</v>
      </c>
      <c r="E225" t="s">
        <v>342</v>
      </c>
      <c r="F225" s="228">
        <v>0.74419999999999997</v>
      </c>
    </row>
    <row r="226" spans="2:6" x14ac:dyDescent="0.25">
      <c r="B226">
        <v>2221</v>
      </c>
      <c r="C226">
        <v>1</v>
      </c>
      <c r="D226">
        <v>221</v>
      </c>
      <c r="E226" t="s">
        <v>343</v>
      </c>
      <c r="F226" s="228">
        <v>0.8478</v>
      </c>
    </row>
    <row r="227" spans="2:6" x14ac:dyDescent="0.25">
      <c r="B227">
        <v>2221</v>
      </c>
      <c r="C227">
        <v>1</v>
      </c>
      <c r="D227">
        <v>222</v>
      </c>
      <c r="E227" t="s">
        <v>344</v>
      </c>
      <c r="F227" s="228">
        <v>0.78720000000000001</v>
      </c>
    </row>
    <row r="228" spans="2:6" x14ac:dyDescent="0.25">
      <c r="B228">
        <v>2221</v>
      </c>
      <c r="C228">
        <v>1</v>
      </c>
      <c r="D228">
        <v>223</v>
      </c>
      <c r="E228" t="s">
        <v>345</v>
      </c>
      <c r="F228" s="228">
        <v>0.69120000000000004</v>
      </c>
    </row>
    <row r="229" spans="2:6" x14ac:dyDescent="0.25">
      <c r="B229">
        <v>2221</v>
      </c>
      <c r="C229">
        <v>1</v>
      </c>
      <c r="D229">
        <v>224</v>
      </c>
      <c r="E229" t="s">
        <v>346</v>
      </c>
      <c r="F229" s="228">
        <v>0.80859999999999999</v>
      </c>
    </row>
    <row r="230" spans="2:6" x14ac:dyDescent="0.25">
      <c r="B230">
        <v>2221</v>
      </c>
      <c r="C230">
        <v>1</v>
      </c>
      <c r="D230">
        <v>225</v>
      </c>
      <c r="E230" t="s">
        <v>347</v>
      </c>
      <c r="F230" s="228">
        <v>0.7379</v>
      </c>
    </row>
    <row r="231" spans="2:6" x14ac:dyDescent="0.25">
      <c r="B231">
        <v>2221</v>
      </c>
      <c r="C231">
        <v>1</v>
      </c>
      <c r="D231">
        <v>226</v>
      </c>
      <c r="E231" t="s">
        <v>348</v>
      </c>
      <c r="F231">
        <v>22634</v>
      </c>
    </row>
    <row r="232" spans="2:6" x14ac:dyDescent="0.25">
      <c r="B232">
        <v>2221</v>
      </c>
      <c r="C232">
        <v>1</v>
      </c>
      <c r="D232">
        <v>227</v>
      </c>
      <c r="E232" t="s">
        <v>349</v>
      </c>
      <c r="F232">
        <v>6324</v>
      </c>
    </row>
    <row r="233" spans="2:6" x14ac:dyDescent="0.25">
      <c r="B233">
        <v>2221</v>
      </c>
      <c r="C233">
        <v>1</v>
      </c>
      <c r="D233">
        <v>228</v>
      </c>
      <c r="E233" t="s">
        <v>350</v>
      </c>
      <c r="F233">
        <v>8566</v>
      </c>
    </row>
    <row r="234" spans="2:6" x14ac:dyDescent="0.25">
      <c r="B234">
        <v>2221</v>
      </c>
      <c r="C234">
        <v>1</v>
      </c>
      <c r="D234">
        <v>229</v>
      </c>
      <c r="E234" t="s">
        <v>351</v>
      </c>
      <c r="F234">
        <v>20420</v>
      </c>
    </row>
    <row r="235" spans="2:6" x14ac:dyDescent="0.25">
      <c r="B235">
        <v>2221</v>
      </c>
      <c r="C235">
        <v>1</v>
      </c>
      <c r="D235">
        <v>230</v>
      </c>
      <c r="E235" t="s">
        <v>352</v>
      </c>
      <c r="F235">
        <v>16802</v>
      </c>
    </row>
    <row r="236" spans="2:6" x14ac:dyDescent="0.25">
      <c r="B236">
        <v>2221</v>
      </c>
      <c r="C236">
        <v>1</v>
      </c>
      <c r="D236">
        <v>231</v>
      </c>
      <c r="E236" t="s">
        <v>353</v>
      </c>
      <c r="F236">
        <v>28059</v>
      </c>
    </row>
    <row r="237" spans="2:6" x14ac:dyDescent="0.25">
      <c r="B237">
        <v>2221</v>
      </c>
      <c r="C237">
        <v>1</v>
      </c>
      <c r="D237">
        <v>232</v>
      </c>
      <c r="E237" t="s">
        <v>354</v>
      </c>
      <c r="F237">
        <v>60059</v>
      </c>
    </row>
    <row r="238" spans="2:6" x14ac:dyDescent="0.25">
      <c r="B238">
        <v>2221</v>
      </c>
      <c r="C238">
        <v>1</v>
      </c>
      <c r="D238">
        <v>233</v>
      </c>
      <c r="E238" t="s">
        <v>355</v>
      </c>
      <c r="F238">
        <v>17453</v>
      </c>
    </row>
    <row r="239" spans="2:6" x14ac:dyDescent="0.25">
      <c r="B239">
        <v>2221</v>
      </c>
      <c r="C239">
        <v>1</v>
      </c>
      <c r="D239">
        <v>234</v>
      </c>
      <c r="E239" t="s">
        <v>356</v>
      </c>
      <c r="F239">
        <v>36387</v>
      </c>
    </row>
    <row r="240" spans="2:6" x14ac:dyDescent="0.25">
      <c r="B240">
        <v>2221</v>
      </c>
      <c r="C240">
        <v>1</v>
      </c>
      <c r="D240">
        <v>235</v>
      </c>
      <c r="E240" t="s">
        <v>357</v>
      </c>
      <c r="F240">
        <v>40899</v>
      </c>
    </row>
    <row r="241" spans="2:6" x14ac:dyDescent="0.25">
      <c r="B241">
        <v>2221</v>
      </c>
      <c r="C241">
        <v>1</v>
      </c>
      <c r="D241">
        <v>236</v>
      </c>
      <c r="E241" t="s">
        <v>358</v>
      </c>
      <c r="F241">
        <v>1117</v>
      </c>
    </row>
    <row r="242" spans="2:6" x14ac:dyDescent="0.25">
      <c r="B242">
        <v>2221</v>
      </c>
      <c r="C242">
        <v>1</v>
      </c>
      <c r="D242">
        <v>237</v>
      </c>
      <c r="E242" t="s">
        <v>359</v>
      </c>
      <c r="F242">
        <v>1076</v>
      </c>
    </row>
    <row r="243" spans="2:6" x14ac:dyDescent="0.25">
      <c r="B243">
        <v>2221</v>
      </c>
      <c r="C243">
        <v>1</v>
      </c>
      <c r="D243">
        <v>238</v>
      </c>
      <c r="E243" t="s">
        <v>360</v>
      </c>
      <c r="F243">
        <v>22226</v>
      </c>
    </row>
    <row r="244" spans="2:6" x14ac:dyDescent="0.25">
      <c r="B244">
        <v>2221</v>
      </c>
      <c r="C244">
        <v>1</v>
      </c>
      <c r="D244">
        <v>239</v>
      </c>
      <c r="E244" t="s">
        <v>361</v>
      </c>
      <c r="F244">
        <v>1416</v>
      </c>
    </row>
    <row r="245" spans="2:6" x14ac:dyDescent="0.25">
      <c r="B245">
        <v>2221</v>
      </c>
      <c r="C245">
        <v>1</v>
      </c>
      <c r="D245">
        <v>240</v>
      </c>
      <c r="E245" t="s">
        <v>362</v>
      </c>
      <c r="F245">
        <v>283438</v>
      </c>
    </row>
    <row r="246" spans="2:6" x14ac:dyDescent="0.25">
      <c r="B246">
        <v>2221</v>
      </c>
      <c r="C246">
        <v>1</v>
      </c>
      <c r="D246">
        <v>241</v>
      </c>
      <c r="E246" t="s">
        <v>363</v>
      </c>
      <c r="F246">
        <v>16934</v>
      </c>
    </row>
    <row r="247" spans="2:6" x14ac:dyDescent="0.25">
      <c r="B247">
        <v>2221</v>
      </c>
      <c r="C247">
        <v>1</v>
      </c>
      <c r="D247">
        <v>242</v>
      </c>
      <c r="E247" t="s">
        <v>364</v>
      </c>
      <c r="F247">
        <v>4961</v>
      </c>
    </row>
    <row r="248" spans="2:6" x14ac:dyDescent="0.25">
      <c r="B248">
        <v>2221</v>
      </c>
      <c r="C248">
        <v>1</v>
      </c>
      <c r="D248">
        <v>243</v>
      </c>
      <c r="E248" t="s">
        <v>365</v>
      </c>
      <c r="F248">
        <v>7581</v>
      </c>
    </row>
    <row r="249" spans="2:6" x14ac:dyDescent="0.25">
      <c r="B249">
        <v>2221</v>
      </c>
      <c r="C249">
        <v>1</v>
      </c>
      <c r="D249">
        <v>244</v>
      </c>
      <c r="E249" t="s">
        <v>366</v>
      </c>
      <c r="F249">
        <v>16133</v>
      </c>
    </row>
    <row r="250" spans="2:6" x14ac:dyDescent="0.25">
      <c r="B250">
        <v>2221</v>
      </c>
      <c r="C250">
        <v>1</v>
      </c>
      <c r="D250">
        <v>245</v>
      </c>
      <c r="E250" t="s">
        <v>367</v>
      </c>
      <c r="F250">
        <v>13412</v>
      </c>
    </row>
    <row r="251" spans="2:6" x14ac:dyDescent="0.25">
      <c r="B251">
        <v>2221</v>
      </c>
      <c r="C251">
        <v>1</v>
      </c>
      <c r="D251">
        <v>246</v>
      </c>
      <c r="E251" t="s">
        <v>368</v>
      </c>
      <c r="F251">
        <v>20722</v>
      </c>
    </row>
    <row r="252" spans="2:6" x14ac:dyDescent="0.25">
      <c r="B252">
        <v>2221</v>
      </c>
      <c r="C252">
        <v>1</v>
      </c>
      <c r="D252">
        <v>247</v>
      </c>
      <c r="E252" t="s">
        <v>369</v>
      </c>
      <c r="F252">
        <v>43239</v>
      </c>
    </row>
    <row r="253" spans="2:6" x14ac:dyDescent="0.25">
      <c r="B253">
        <v>2221</v>
      </c>
      <c r="C253">
        <v>1</v>
      </c>
      <c r="D253">
        <v>248</v>
      </c>
      <c r="E253" t="s">
        <v>370</v>
      </c>
      <c r="F253">
        <v>11449</v>
      </c>
    </row>
    <row r="254" spans="2:6" x14ac:dyDescent="0.25">
      <c r="B254">
        <v>2221</v>
      </c>
      <c r="C254">
        <v>1</v>
      </c>
      <c r="D254">
        <v>249</v>
      </c>
      <c r="E254" t="s">
        <v>371</v>
      </c>
      <c r="F254">
        <v>26031</v>
      </c>
    </row>
    <row r="255" spans="2:6" x14ac:dyDescent="0.25">
      <c r="B255">
        <v>2221</v>
      </c>
      <c r="C255">
        <v>1</v>
      </c>
      <c r="D255">
        <v>250</v>
      </c>
      <c r="E255" t="s">
        <v>372</v>
      </c>
      <c r="F255">
        <v>30438</v>
      </c>
    </row>
    <row r="256" spans="2:6" x14ac:dyDescent="0.25">
      <c r="B256">
        <v>2221</v>
      </c>
      <c r="C256">
        <v>1</v>
      </c>
      <c r="D256">
        <v>251</v>
      </c>
      <c r="E256" t="s">
        <v>373</v>
      </c>
      <c r="F256">
        <v>947</v>
      </c>
    </row>
    <row r="257" spans="2:6" x14ac:dyDescent="0.25">
      <c r="B257">
        <v>2221</v>
      </c>
      <c r="C257">
        <v>1</v>
      </c>
      <c r="D257">
        <v>252</v>
      </c>
      <c r="E257" t="s">
        <v>374</v>
      </c>
      <c r="F257">
        <v>847</v>
      </c>
    </row>
    <row r="258" spans="2:6" x14ac:dyDescent="0.25">
      <c r="B258">
        <v>2221</v>
      </c>
      <c r="C258">
        <v>1</v>
      </c>
      <c r="D258">
        <v>253</v>
      </c>
      <c r="E258" t="s">
        <v>375</v>
      </c>
      <c r="F258">
        <v>15363</v>
      </c>
    </row>
    <row r="259" spans="2:6" x14ac:dyDescent="0.25">
      <c r="B259">
        <v>2221</v>
      </c>
      <c r="C259">
        <v>1</v>
      </c>
      <c r="D259">
        <v>254</v>
      </c>
      <c r="E259" t="s">
        <v>376</v>
      </c>
      <c r="F259">
        <v>1145</v>
      </c>
    </row>
    <row r="260" spans="2:6" x14ac:dyDescent="0.25">
      <c r="B260">
        <v>2221</v>
      </c>
      <c r="C260">
        <v>1</v>
      </c>
      <c r="D260">
        <v>255</v>
      </c>
      <c r="E260" t="s">
        <v>377</v>
      </c>
      <c r="F260">
        <v>209202</v>
      </c>
    </row>
    <row r="261" spans="2:6" x14ac:dyDescent="0.25">
      <c r="B261">
        <v>2221</v>
      </c>
      <c r="C261">
        <v>1</v>
      </c>
      <c r="D261">
        <v>256</v>
      </c>
      <c r="E261" t="s">
        <v>378</v>
      </c>
      <c r="F261" s="228">
        <v>0.74819999999999998</v>
      </c>
    </row>
    <row r="262" spans="2:6" x14ac:dyDescent="0.25">
      <c r="B262">
        <v>2221</v>
      </c>
      <c r="C262">
        <v>1</v>
      </c>
      <c r="D262">
        <v>257</v>
      </c>
      <c r="E262" t="s">
        <v>379</v>
      </c>
      <c r="F262" s="228">
        <v>0.78449999999999998</v>
      </c>
    </row>
    <row r="263" spans="2:6" x14ac:dyDescent="0.25">
      <c r="B263">
        <v>2221</v>
      </c>
      <c r="C263">
        <v>1</v>
      </c>
      <c r="D263">
        <v>258</v>
      </c>
      <c r="E263" t="s">
        <v>380</v>
      </c>
      <c r="F263" s="228">
        <v>0.88500000000000001</v>
      </c>
    </row>
    <row r="264" spans="2:6" x14ac:dyDescent="0.25">
      <c r="B264">
        <v>2221</v>
      </c>
      <c r="C264">
        <v>1</v>
      </c>
      <c r="D264">
        <v>259</v>
      </c>
      <c r="E264" t="s">
        <v>381</v>
      </c>
      <c r="F264" s="228">
        <v>0.79010000000000002</v>
      </c>
    </row>
    <row r="265" spans="2:6" x14ac:dyDescent="0.25">
      <c r="B265">
        <v>2221</v>
      </c>
      <c r="C265">
        <v>1</v>
      </c>
      <c r="D265">
        <v>260</v>
      </c>
      <c r="E265" t="s">
        <v>382</v>
      </c>
      <c r="F265" s="228">
        <v>0.79820000000000002</v>
      </c>
    </row>
    <row r="266" spans="2:6" x14ac:dyDescent="0.25">
      <c r="B266">
        <v>2221</v>
      </c>
      <c r="C266">
        <v>1</v>
      </c>
      <c r="D266">
        <v>261</v>
      </c>
      <c r="E266" t="s">
        <v>383</v>
      </c>
      <c r="F266" s="228">
        <v>0.73850000000000005</v>
      </c>
    </row>
    <row r="267" spans="2:6" x14ac:dyDescent="0.25">
      <c r="B267">
        <v>2221</v>
      </c>
      <c r="C267">
        <v>1</v>
      </c>
      <c r="D267">
        <v>262</v>
      </c>
      <c r="E267" t="s">
        <v>384</v>
      </c>
      <c r="F267" s="228">
        <v>0.71989999999999998</v>
      </c>
    </row>
    <row r="268" spans="2:6" x14ac:dyDescent="0.25">
      <c r="B268">
        <v>2221</v>
      </c>
      <c r="C268">
        <v>1</v>
      </c>
      <c r="D268">
        <v>263</v>
      </c>
      <c r="E268" t="s">
        <v>385</v>
      </c>
      <c r="F268" s="228">
        <v>0.65600000000000003</v>
      </c>
    </row>
    <row r="269" spans="2:6" x14ac:dyDescent="0.25">
      <c r="B269">
        <v>2221</v>
      </c>
      <c r="C269">
        <v>1</v>
      </c>
      <c r="D269">
        <v>264</v>
      </c>
      <c r="E269" t="s">
        <v>386</v>
      </c>
      <c r="F269" s="228">
        <v>0.71540000000000004</v>
      </c>
    </row>
    <row r="270" spans="2:6" x14ac:dyDescent="0.25">
      <c r="B270">
        <v>2221</v>
      </c>
      <c r="C270">
        <v>1</v>
      </c>
      <c r="D270">
        <v>265</v>
      </c>
      <c r="E270" t="s">
        <v>387</v>
      </c>
      <c r="F270" s="228">
        <v>0.74419999999999997</v>
      </c>
    </row>
    <row r="271" spans="2:6" x14ac:dyDescent="0.25">
      <c r="B271">
        <v>2221</v>
      </c>
      <c r="C271">
        <v>1</v>
      </c>
      <c r="D271">
        <v>266</v>
      </c>
      <c r="E271" t="s">
        <v>388</v>
      </c>
      <c r="F271" s="228">
        <v>0.8478</v>
      </c>
    </row>
    <row r="272" spans="2:6" x14ac:dyDescent="0.25">
      <c r="B272">
        <v>2221</v>
      </c>
      <c r="C272">
        <v>1</v>
      </c>
      <c r="D272">
        <v>267</v>
      </c>
      <c r="E272" t="s">
        <v>389</v>
      </c>
      <c r="F272" s="228">
        <v>0.78720000000000001</v>
      </c>
    </row>
    <row r="273" spans="2:6" x14ac:dyDescent="0.25">
      <c r="B273">
        <v>2221</v>
      </c>
      <c r="C273">
        <v>1</v>
      </c>
      <c r="D273">
        <v>268</v>
      </c>
      <c r="E273" t="s">
        <v>390</v>
      </c>
      <c r="F273" s="228">
        <v>0.69120000000000004</v>
      </c>
    </row>
    <row r="274" spans="2:6" x14ac:dyDescent="0.25">
      <c r="B274">
        <v>2221</v>
      </c>
      <c r="C274">
        <v>1</v>
      </c>
      <c r="D274">
        <v>269</v>
      </c>
      <c r="E274" t="s">
        <v>391</v>
      </c>
      <c r="F274" s="228">
        <v>0.80859999999999999</v>
      </c>
    </row>
    <row r="275" spans="2:6" x14ac:dyDescent="0.25">
      <c r="B275">
        <v>2221</v>
      </c>
      <c r="C275">
        <v>1</v>
      </c>
      <c r="D275">
        <v>270</v>
      </c>
      <c r="E275" t="s">
        <v>392</v>
      </c>
      <c r="F275" s="228">
        <v>0.73809999999999998</v>
      </c>
    </row>
    <row r="276" spans="2:6" x14ac:dyDescent="0.25">
      <c r="B276">
        <v>2221</v>
      </c>
      <c r="C276">
        <v>1</v>
      </c>
      <c r="D276">
        <v>271</v>
      </c>
      <c r="E276" t="s">
        <v>393</v>
      </c>
      <c r="F276">
        <v>22634</v>
      </c>
    </row>
    <row r="277" spans="2:6" x14ac:dyDescent="0.25">
      <c r="B277">
        <v>2221</v>
      </c>
      <c r="C277">
        <v>1</v>
      </c>
      <c r="D277">
        <v>272</v>
      </c>
      <c r="E277" t="s">
        <v>394</v>
      </c>
      <c r="F277">
        <v>6324</v>
      </c>
    </row>
    <row r="278" spans="2:6" x14ac:dyDescent="0.25">
      <c r="B278">
        <v>2221</v>
      </c>
      <c r="C278">
        <v>1</v>
      </c>
      <c r="D278">
        <v>273</v>
      </c>
      <c r="E278" t="s">
        <v>395</v>
      </c>
      <c r="F278">
        <v>8566</v>
      </c>
    </row>
    <row r="279" spans="2:6" x14ac:dyDescent="0.25">
      <c r="B279">
        <v>2221</v>
      </c>
      <c r="C279">
        <v>1</v>
      </c>
      <c r="D279">
        <v>274</v>
      </c>
      <c r="E279" t="s">
        <v>396</v>
      </c>
      <c r="F279">
        <v>20420</v>
      </c>
    </row>
    <row r="280" spans="2:6" x14ac:dyDescent="0.25">
      <c r="B280">
        <v>2221</v>
      </c>
      <c r="C280">
        <v>1</v>
      </c>
      <c r="D280">
        <v>275</v>
      </c>
      <c r="E280" t="s">
        <v>397</v>
      </c>
      <c r="F280">
        <v>16802</v>
      </c>
    </row>
    <row r="281" spans="2:6" x14ac:dyDescent="0.25">
      <c r="B281">
        <v>2221</v>
      </c>
      <c r="C281">
        <v>1</v>
      </c>
      <c r="D281">
        <v>276</v>
      </c>
      <c r="E281" t="s">
        <v>398</v>
      </c>
      <c r="F281">
        <v>28059</v>
      </c>
    </row>
    <row r="282" spans="2:6" x14ac:dyDescent="0.25">
      <c r="B282">
        <v>2221</v>
      </c>
      <c r="C282">
        <v>1</v>
      </c>
      <c r="D282">
        <v>277</v>
      </c>
      <c r="E282" t="s">
        <v>399</v>
      </c>
      <c r="F282">
        <v>60059</v>
      </c>
    </row>
    <row r="283" spans="2:6" x14ac:dyDescent="0.25">
      <c r="B283">
        <v>2221</v>
      </c>
      <c r="C283">
        <v>1</v>
      </c>
      <c r="D283">
        <v>278</v>
      </c>
      <c r="E283" t="s">
        <v>400</v>
      </c>
      <c r="F283">
        <v>17453</v>
      </c>
    </row>
    <row r="284" spans="2:6" x14ac:dyDescent="0.25">
      <c r="B284">
        <v>2221</v>
      </c>
      <c r="C284">
        <v>1</v>
      </c>
      <c r="D284">
        <v>279</v>
      </c>
      <c r="E284" t="s">
        <v>401</v>
      </c>
      <c r="F284">
        <v>36387</v>
      </c>
    </row>
    <row r="285" spans="2:6" x14ac:dyDescent="0.25">
      <c r="B285">
        <v>2221</v>
      </c>
      <c r="C285">
        <v>1</v>
      </c>
      <c r="D285">
        <v>280</v>
      </c>
      <c r="E285" t="s">
        <v>402</v>
      </c>
      <c r="F285">
        <v>40899</v>
      </c>
    </row>
    <row r="286" spans="2:6" x14ac:dyDescent="0.25">
      <c r="B286">
        <v>2221</v>
      </c>
      <c r="C286">
        <v>1</v>
      </c>
      <c r="D286">
        <v>281</v>
      </c>
      <c r="E286" t="s">
        <v>403</v>
      </c>
      <c r="F286">
        <v>1117</v>
      </c>
    </row>
    <row r="287" spans="2:6" x14ac:dyDescent="0.25">
      <c r="B287">
        <v>2221</v>
      </c>
      <c r="C287">
        <v>1</v>
      </c>
      <c r="D287">
        <v>282</v>
      </c>
      <c r="E287" t="s">
        <v>404</v>
      </c>
      <c r="F287">
        <v>1076</v>
      </c>
    </row>
    <row r="288" spans="2:6" x14ac:dyDescent="0.25">
      <c r="B288">
        <v>2221</v>
      </c>
      <c r="C288">
        <v>1</v>
      </c>
      <c r="D288">
        <v>283</v>
      </c>
      <c r="E288" t="s">
        <v>405</v>
      </c>
      <c r="F288">
        <v>22226</v>
      </c>
    </row>
    <row r="289" spans="2:6" x14ac:dyDescent="0.25">
      <c r="B289">
        <v>2221</v>
      </c>
      <c r="C289">
        <v>1</v>
      </c>
      <c r="D289">
        <v>284</v>
      </c>
      <c r="E289" t="s">
        <v>406</v>
      </c>
      <c r="F289">
        <v>1416</v>
      </c>
    </row>
    <row r="290" spans="2:6" x14ac:dyDescent="0.25">
      <c r="B290">
        <v>2221</v>
      </c>
      <c r="C290">
        <v>1</v>
      </c>
      <c r="D290">
        <v>285</v>
      </c>
      <c r="E290" t="s">
        <v>407</v>
      </c>
      <c r="F290">
        <v>283438</v>
      </c>
    </row>
    <row r="291" spans="2:6" x14ac:dyDescent="0.25">
      <c r="B291">
        <v>2221</v>
      </c>
      <c r="C291">
        <v>1</v>
      </c>
      <c r="D291">
        <v>286</v>
      </c>
      <c r="E291" t="s">
        <v>408</v>
      </c>
      <c r="F291">
        <v>19600</v>
      </c>
    </row>
    <row r="292" spans="2:6" x14ac:dyDescent="0.25">
      <c r="B292">
        <v>2221</v>
      </c>
      <c r="C292">
        <v>1</v>
      </c>
      <c r="D292">
        <v>287</v>
      </c>
      <c r="E292" t="s">
        <v>409</v>
      </c>
      <c r="F292">
        <v>5534</v>
      </c>
    </row>
    <row r="293" spans="2:6" x14ac:dyDescent="0.25">
      <c r="B293">
        <v>2221</v>
      </c>
      <c r="C293">
        <v>1</v>
      </c>
      <c r="D293">
        <v>288</v>
      </c>
      <c r="E293" t="s">
        <v>410</v>
      </c>
      <c r="F293">
        <v>7994</v>
      </c>
    </row>
    <row r="294" spans="2:6" x14ac:dyDescent="0.25">
      <c r="B294">
        <v>2221</v>
      </c>
      <c r="C294">
        <v>1</v>
      </c>
      <c r="D294">
        <v>289</v>
      </c>
      <c r="E294" t="s">
        <v>411</v>
      </c>
      <c r="F294">
        <v>18198</v>
      </c>
    </row>
    <row r="295" spans="2:6" x14ac:dyDescent="0.25">
      <c r="B295">
        <v>2221</v>
      </c>
      <c r="C295">
        <v>1</v>
      </c>
      <c r="D295">
        <v>290</v>
      </c>
      <c r="E295" t="s">
        <v>412</v>
      </c>
      <c r="F295">
        <v>15043</v>
      </c>
    </row>
    <row r="296" spans="2:6" x14ac:dyDescent="0.25">
      <c r="B296">
        <v>2221</v>
      </c>
      <c r="C296">
        <v>1</v>
      </c>
      <c r="D296">
        <v>291</v>
      </c>
      <c r="E296" t="s">
        <v>413</v>
      </c>
      <c r="F296">
        <v>24906</v>
      </c>
    </row>
    <row r="297" spans="2:6" x14ac:dyDescent="0.25">
      <c r="B297">
        <v>2221</v>
      </c>
      <c r="C297">
        <v>1</v>
      </c>
      <c r="D297">
        <v>292</v>
      </c>
      <c r="E297" t="s">
        <v>414</v>
      </c>
      <c r="F297">
        <v>52058</v>
      </c>
    </row>
    <row r="298" spans="2:6" x14ac:dyDescent="0.25">
      <c r="B298">
        <v>2221</v>
      </c>
      <c r="C298">
        <v>1</v>
      </c>
      <c r="D298">
        <v>293</v>
      </c>
      <c r="E298" t="s">
        <v>415</v>
      </c>
      <c r="F298">
        <v>14081</v>
      </c>
    </row>
    <row r="299" spans="2:6" x14ac:dyDescent="0.25">
      <c r="B299">
        <v>2221</v>
      </c>
      <c r="C299">
        <v>1</v>
      </c>
      <c r="D299">
        <v>294</v>
      </c>
      <c r="E299" t="s">
        <v>416</v>
      </c>
      <c r="F299">
        <v>30630</v>
      </c>
    </row>
    <row r="300" spans="2:6" x14ac:dyDescent="0.25">
      <c r="B300">
        <v>2221</v>
      </c>
      <c r="C300">
        <v>1</v>
      </c>
      <c r="D300">
        <v>295</v>
      </c>
      <c r="E300" t="s">
        <v>417</v>
      </c>
      <c r="F300">
        <v>35374</v>
      </c>
    </row>
    <row r="301" spans="2:6" x14ac:dyDescent="0.25">
      <c r="B301">
        <v>2221</v>
      </c>
      <c r="C301">
        <v>1</v>
      </c>
      <c r="D301">
        <v>296</v>
      </c>
      <c r="E301" t="s">
        <v>418</v>
      </c>
      <c r="F301">
        <v>1041</v>
      </c>
    </row>
    <row r="302" spans="2:6" x14ac:dyDescent="0.25">
      <c r="B302">
        <v>2221</v>
      </c>
      <c r="C302">
        <v>1</v>
      </c>
      <c r="D302">
        <v>297</v>
      </c>
      <c r="E302" t="s">
        <v>419</v>
      </c>
      <c r="F302">
        <v>979</v>
      </c>
    </row>
    <row r="303" spans="2:6" x14ac:dyDescent="0.25">
      <c r="B303">
        <v>2221</v>
      </c>
      <c r="C303">
        <v>1</v>
      </c>
      <c r="D303">
        <v>298</v>
      </c>
      <c r="E303" t="s">
        <v>420</v>
      </c>
      <c r="F303">
        <v>19379</v>
      </c>
    </row>
    <row r="304" spans="2:6" x14ac:dyDescent="0.25">
      <c r="B304">
        <v>2221</v>
      </c>
      <c r="C304">
        <v>1</v>
      </c>
      <c r="D304">
        <v>299</v>
      </c>
      <c r="E304" t="s">
        <v>421</v>
      </c>
      <c r="F304">
        <v>1298</v>
      </c>
    </row>
    <row r="305" spans="2:6" x14ac:dyDescent="0.25">
      <c r="B305">
        <v>2221</v>
      </c>
      <c r="C305">
        <v>1</v>
      </c>
      <c r="D305">
        <v>300</v>
      </c>
      <c r="E305" t="s">
        <v>422</v>
      </c>
      <c r="F305">
        <v>246115</v>
      </c>
    </row>
    <row r="306" spans="2:6" x14ac:dyDescent="0.25">
      <c r="B306">
        <v>2221</v>
      </c>
      <c r="C306">
        <v>1</v>
      </c>
      <c r="D306">
        <v>301</v>
      </c>
      <c r="E306" t="s">
        <v>423</v>
      </c>
      <c r="F306" s="228">
        <v>0.86599999999999999</v>
      </c>
    </row>
    <row r="307" spans="2:6" x14ac:dyDescent="0.25">
      <c r="B307">
        <v>2221</v>
      </c>
      <c r="C307">
        <v>1</v>
      </c>
      <c r="D307">
        <v>302</v>
      </c>
      <c r="E307" t="s">
        <v>424</v>
      </c>
      <c r="F307" s="228">
        <v>0.87509999999999999</v>
      </c>
    </row>
    <row r="308" spans="2:6" x14ac:dyDescent="0.25">
      <c r="B308">
        <v>2221</v>
      </c>
      <c r="C308">
        <v>1</v>
      </c>
      <c r="D308">
        <v>303</v>
      </c>
      <c r="E308" t="s">
        <v>425</v>
      </c>
      <c r="F308" s="228">
        <v>0.93320000000000003</v>
      </c>
    </row>
    <row r="309" spans="2:6" x14ac:dyDescent="0.25">
      <c r="B309">
        <v>2221</v>
      </c>
      <c r="C309">
        <v>1</v>
      </c>
      <c r="D309">
        <v>304</v>
      </c>
      <c r="E309" t="s">
        <v>426</v>
      </c>
      <c r="F309" s="228">
        <v>0.89119999999999999</v>
      </c>
    </row>
    <row r="310" spans="2:6" x14ac:dyDescent="0.25">
      <c r="B310">
        <v>2221</v>
      </c>
      <c r="C310">
        <v>1</v>
      </c>
      <c r="D310">
        <v>305</v>
      </c>
      <c r="E310" t="s">
        <v>427</v>
      </c>
      <c r="F310" s="228">
        <v>0.89529999999999998</v>
      </c>
    </row>
    <row r="311" spans="2:6" x14ac:dyDescent="0.25">
      <c r="B311">
        <v>2221</v>
      </c>
      <c r="C311">
        <v>1</v>
      </c>
      <c r="D311">
        <v>306</v>
      </c>
      <c r="E311" t="s">
        <v>428</v>
      </c>
      <c r="F311" s="228">
        <v>0.88759999999999994</v>
      </c>
    </row>
    <row r="312" spans="2:6" x14ac:dyDescent="0.25">
      <c r="B312">
        <v>2221</v>
      </c>
      <c r="C312">
        <v>1</v>
      </c>
      <c r="D312">
        <v>307</v>
      </c>
      <c r="E312" t="s">
        <v>429</v>
      </c>
      <c r="F312" s="228">
        <v>0.86680000000000001</v>
      </c>
    </row>
    <row r="313" spans="2:6" x14ac:dyDescent="0.25">
      <c r="B313">
        <v>2221</v>
      </c>
      <c r="C313">
        <v>1</v>
      </c>
      <c r="D313">
        <v>308</v>
      </c>
      <c r="E313" t="s">
        <v>430</v>
      </c>
      <c r="F313" s="228">
        <v>0.80679999999999996</v>
      </c>
    </row>
    <row r="314" spans="2:6" x14ac:dyDescent="0.25">
      <c r="B314">
        <v>2221</v>
      </c>
      <c r="C314">
        <v>1</v>
      </c>
      <c r="D314">
        <v>309</v>
      </c>
      <c r="E314" t="s">
        <v>431</v>
      </c>
      <c r="F314" s="228">
        <v>0.84179999999999999</v>
      </c>
    </row>
    <row r="315" spans="2:6" x14ac:dyDescent="0.25">
      <c r="B315">
        <v>2221</v>
      </c>
      <c r="C315">
        <v>1</v>
      </c>
      <c r="D315">
        <v>310</v>
      </c>
      <c r="E315" t="s">
        <v>432</v>
      </c>
      <c r="F315" s="228">
        <v>0.8649</v>
      </c>
    </row>
    <row r="316" spans="2:6" x14ac:dyDescent="0.25">
      <c r="B316">
        <v>2221</v>
      </c>
      <c r="C316">
        <v>1</v>
      </c>
      <c r="D316">
        <v>311</v>
      </c>
      <c r="E316" t="s">
        <v>433</v>
      </c>
      <c r="F316" s="228">
        <v>0.93200000000000005</v>
      </c>
    </row>
    <row r="317" spans="2:6" x14ac:dyDescent="0.25">
      <c r="B317">
        <v>2221</v>
      </c>
      <c r="C317">
        <v>1</v>
      </c>
      <c r="D317">
        <v>312</v>
      </c>
      <c r="E317" t="s">
        <v>434</v>
      </c>
      <c r="F317" s="228">
        <v>0.90990000000000004</v>
      </c>
    </row>
    <row r="318" spans="2:6" x14ac:dyDescent="0.25">
      <c r="B318">
        <v>2221</v>
      </c>
      <c r="C318">
        <v>1</v>
      </c>
      <c r="D318">
        <v>313</v>
      </c>
      <c r="E318" t="s">
        <v>435</v>
      </c>
      <c r="F318" s="228">
        <v>0.87190000000000001</v>
      </c>
    </row>
    <row r="319" spans="2:6" x14ac:dyDescent="0.25">
      <c r="B319">
        <v>2221</v>
      </c>
      <c r="C319">
        <v>1</v>
      </c>
      <c r="D319">
        <v>314</v>
      </c>
      <c r="E319" t="s">
        <v>436</v>
      </c>
      <c r="F319" s="228">
        <v>0.91669999999999996</v>
      </c>
    </row>
    <row r="320" spans="2:6" x14ac:dyDescent="0.25">
      <c r="B320">
        <v>2221</v>
      </c>
      <c r="C320">
        <v>1</v>
      </c>
      <c r="D320">
        <v>315</v>
      </c>
      <c r="E320" t="s">
        <v>437</v>
      </c>
      <c r="F320" s="228">
        <v>0.86829999999999996</v>
      </c>
    </row>
    <row r="321" spans="2:6" x14ac:dyDescent="0.25">
      <c r="B321">
        <v>2221</v>
      </c>
      <c r="C321">
        <v>1</v>
      </c>
      <c r="D321">
        <v>316</v>
      </c>
      <c r="E321" t="s">
        <v>438</v>
      </c>
      <c r="F321">
        <v>22634</v>
      </c>
    </row>
    <row r="322" spans="2:6" x14ac:dyDescent="0.25">
      <c r="B322">
        <v>2221</v>
      </c>
      <c r="C322">
        <v>1</v>
      </c>
      <c r="D322">
        <v>317</v>
      </c>
      <c r="E322" t="s">
        <v>439</v>
      </c>
      <c r="F322">
        <v>6324</v>
      </c>
    </row>
    <row r="323" spans="2:6" x14ac:dyDescent="0.25">
      <c r="B323">
        <v>2221</v>
      </c>
      <c r="C323">
        <v>1</v>
      </c>
      <c r="D323">
        <v>318</v>
      </c>
      <c r="E323" t="s">
        <v>440</v>
      </c>
      <c r="F323">
        <v>8566</v>
      </c>
    </row>
    <row r="324" spans="2:6" x14ac:dyDescent="0.25">
      <c r="B324">
        <v>2221</v>
      </c>
      <c r="C324">
        <v>1</v>
      </c>
      <c r="D324">
        <v>319</v>
      </c>
      <c r="E324" t="s">
        <v>441</v>
      </c>
      <c r="F324">
        <v>20420</v>
      </c>
    </row>
    <row r="325" spans="2:6" x14ac:dyDescent="0.25">
      <c r="B325">
        <v>2221</v>
      </c>
      <c r="C325">
        <v>1</v>
      </c>
      <c r="D325">
        <v>320</v>
      </c>
      <c r="E325" t="s">
        <v>442</v>
      </c>
      <c r="F325">
        <v>16802</v>
      </c>
    </row>
    <row r="326" spans="2:6" x14ac:dyDescent="0.25">
      <c r="B326">
        <v>2221</v>
      </c>
      <c r="C326">
        <v>1</v>
      </c>
      <c r="D326">
        <v>321</v>
      </c>
      <c r="E326" t="s">
        <v>443</v>
      </c>
      <c r="F326">
        <v>28059</v>
      </c>
    </row>
    <row r="327" spans="2:6" x14ac:dyDescent="0.25">
      <c r="B327">
        <v>2221</v>
      </c>
      <c r="C327">
        <v>1</v>
      </c>
      <c r="D327">
        <v>322</v>
      </c>
      <c r="E327" t="s">
        <v>444</v>
      </c>
      <c r="F327">
        <v>60059</v>
      </c>
    </row>
    <row r="328" spans="2:6" x14ac:dyDescent="0.25">
      <c r="B328">
        <v>2221</v>
      </c>
      <c r="C328">
        <v>1</v>
      </c>
      <c r="D328">
        <v>323</v>
      </c>
      <c r="E328" t="s">
        <v>445</v>
      </c>
      <c r="F328">
        <v>17453</v>
      </c>
    </row>
    <row r="329" spans="2:6" x14ac:dyDescent="0.25">
      <c r="B329">
        <v>2221</v>
      </c>
      <c r="C329">
        <v>1</v>
      </c>
      <c r="D329">
        <v>324</v>
      </c>
      <c r="E329" t="s">
        <v>446</v>
      </c>
      <c r="F329">
        <v>36387</v>
      </c>
    </row>
    <row r="330" spans="2:6" x14ac:dyDescent="0.25">
      <c r="B330">
        <v>2221</v>
      </c>
      <c r="C330">
        <v>1</v>
      </c>
      <c r="D330">
        <v>325</v>
      </c>
      <c r="E330" t="s">
        <v>447</v>
      </c>
      <c r="F330">
        <v>40899</v>
      </c>
    </row>
    <row r="331" spans="2:6" x14ac:dyDescent="0.25">
      <c r="B331">
        <v>2221</v>
      </c>
      <c r="C331">
        <v>1</v>
      </c>
      <c r="D331">
        <v>326</v>
      </c>
      <c r="E331" t="s">
        <v>448</v>
      </c>
      <c r="F331">
        <v>1117</v>
      </c>
    </row>
    <row r="332" spans="2:6" x14ac:dyDescent="0.25">
      <c r="B332">
        <v>2221</v>
      </c>
      <c r="C332">
        <v>1</v>
      </c>
      <c r="D332">
        <v>327</v>
      </c>
      <c r="E332" t="s">
        <v>449</v>
      </c>
      <c r="F332">
        <v>1076</v>
      </c>
    </row>
    <row r="333" spans="2:6" x14ac:dyDescent="0.25">
      <c r="B333">
        <v>2221</v>
      </c>
      <c r="C333">
        <v>1</v>
      </c>
      <c r="D333">
        <v>328</v>
      </c>
      <c r="E333" t="s">
        <v>450</v>
      </c>
      <c r="F333">
        <v>22226</v>
      </c>
    </row>
    <row r="334" spans="2:6" x14ac:dyDescent="0.25">
      <c r="B334">
        <v>2221</v>
      </c>
      <c r="C334">
        <v>1</v>
      </c>
      <c r="D334">
        <v>329</v>
      </c>
      <c r="E334" t="s">
        <v>451</v>
      </c>
      <c r="F334">
        <v>1416</v>
      </c>
    </row>
    <row r="335" spans="2:6" x14ac:dyDescent="0.25">
      <c r="B335">
        <v>2221</v>
      </c>
      <c r="C335">
        <v>1</v>
      </c>
      <c r="D335">
        <v>330</v>
      </c>
      <c r="E335" t="s">
        <v>452</v>
      </c>
      <c r="F335">
        <v>283438</v>
      </c>
    </row>
    <row r="336" spans="2:6" x14ac:dyDescent="0.25">
      <c r="B336">
        <v>2221</v>
      </c>
      <c r="C336">
        <v>1</v>
      </c>
      <c r="D336">
        <v>331</v>
      </c>
      <c r="E336" t="s">
        <v>453</v>
      </c>
      <c r="F336">
        <v>485</v>
      </c>
    </row>
    <row r="337" spans="2:6" x14ac:dyDescent="0.25">
      <c r="B337">
        <v>2221</v>
      </c>
      <c r="C337">
        <v>1</v>
      </c>
      <c r="D337">
        <v>332</v>
      </c>
      <c r="E337" t="s">
        <v>454</v>
      </c>
      <c r="F337">
        <v>89</v>
      </c>
    </row>
    <row r="338" spans="2:6" x14ac:dyDescent="0.25">
      <c r="B338">
        <v>2221</v>
      </c>
      <c r="C338">
        <v>1</v>
      </c>
      <c r="D338">
        <v>333</v>
      </c>
      <c r="E338" t="s">
        <v>455</v>
      </c>
      <c r="F338">
        <v>52</v>
      </c>
    </row>
    <row r="339" spans="2:6" x14ac:dyDescent="0.25">
      <c r="B339">
        <v>2221</v>
      </c>
      <c r="C339">
        <v>1</v>
      </c>
      <c r="D339">
        <v>334</v>
      </c>
      <c r="E339" t="s">
        <v>456</v>
      </c>
      <c r="F339">
        <v>391</v>
      </c>
    </row>
    <row r="340" spans="2:6" x14ac:dyDescent="0.25">
      <c r="B340">
        <v>2221</v>
      </c>
      <c r="C340">
        <v>1</v>
      </c>
      <c r="D340">
        <v>335</v>
      </c>
      <c r="E340" t="s">
        <v>457</v>
      </c>
      <c r="F340">
        <v>534</v>
      </c>
    </row>
    <row r="341" spans="2:6" x14ac:dyDescent="0.25">
      <c r="B341">
        <v>2221</v>
      </c>
      <c r="C341">
        <v>1</v>
      </c>
      <c r="D341">
        <v>336</v>
      </c>
      <c r="E341" t="s">
        <v>458</v>
      </c>
      <c r="F341">
        <v>460</v>
      </c>
    </row>
    <row r="342" spans="2:6" x14ac:dyDescent="0.25">
      <c r="B342">
        <v>2221</v>
      </c>
      <c r="C342">
        <v>1</v>
      </c>
      <c r="D342">
        <v>337</v>
      </c>
      <c r="E342" t="s">
        <v>459</v>
      </c>
      <c r="F342">
        <v>889</v>
      </c>
    </row>
    <row r="343" spans="2:6" x14ac:dyDescent="0.25">
      <c r="B343">
        <v>2221</v>
      </c>
      <c r="C343">
        <v>1</v>
      </c>
      <c r="D343">
        <v>338</v>
      </c>
      <c r="E343" t="s">
        <v>460</v>
      </c>
      <c r="F343">
        <v>485</v>
      </c>
    </row>
    <row r="344" spans="2:6" x14ac:dyDescent="0.25">
      <c r="B344">
        <v>2221</v>
      </c>
      <c r="C344">
        <v>1</v>
      </c>
      <c r="D344">
        <v>339</v>
      </c>
      <c r="E344" t="s">
        <v>461</v>
      </c>
      <c r="F344">
        <v>794</v>
      </c>
    </row>
    <row r="345" spans="2:6" x14ac:dyDescent="0.25">
      <c r="B345">
        <v>2221</v>
      </c>
      <c r="C345">
        <v>1</v>
      </c>
      <c r="D345">
        <v>340</v>
      </c>
      <c r="E345" t="s">
        <v>462</v>
      </c>
      <c r="F345">
        <v>702</v>
      </c>
    </row>
    <row r="346" spans="2:6" x14ac:dyDescent="0.25">
      <c r="B346">
        <v>2221</v>
      </c>
      <c r="C346">
        <v>1</v>
      </c>
      <c r="D346">
        <v>341</v>
      </c>
      <c r="E346" t="s">
        <v>463</v>
      </c>
      <c r="F346">
        <v>33</v>
      </c>
    </row>
    <row r="347" spans="2:6" x14ac:dyDescent="0.25">
      <c r="B347">
        <v>2221</v>
      </c>
      <c r="C347">
        <v>1</v>
      </c>
      <c r="D347">
        <v>342</v>
      </c>
      <c r="E347" t="s">
        <v>464</v>
      </c>
      <c r="F347">
        <v>14</v>
      </c>
    </row>
    <row r="348" spans="2:6" x14ac:dyDescent="0.25">
      <c r="B348">
        <v>2221</v>
      </c>
      <c r="C348">
        <v>1</v>
      </c>
      <c r="D348">
        <v>343</v>
      </c>
      <c r="E348" t="s">
        <v>465</v>
      </c>
      <c r="F348">
        <v>531</v>
      </c>
    </row>
    <row r="349" spans="2:6" x14ac:dyDescent="0.25">
      <c r="B349">
        <v>2221</v>
      </c>
      <c r="C349">
        <v>1</v>
      </c>
      <c r="D349">
        <v>344</v>
      </c>
      <c r="E349" t="s">
        <v>466</v>
      </c>
      <c r="F349">
        <v>31</v>
      </c>
    </row>
    <row r="350" spans="2:6" x14ac:dyDescent="0.25">
      <c r="B350">
        <v>2221</v>
      </c>
      <c r="C350">
        <v>1</v>
      </c>
      <c r="D350">
        <v>345</v>
      </c>
      <c r="E350" t="s">
        <v>467</v>
      </c>
      <c r="F350">
        <v>5490</v>
      </c>
    </row>
    <row r="351" spans="2:6" x14ac:dyDescent="0.25">
      <c r="B351">
        <v>2221</v>
      </c>
      <c r="C351">
        <v>1</v>
      </c>
      <c r="D351">
        <v>346</v>
      </c>
      <c r="E351" t="s">
        <v>468</v>
      </c>
      <c r="F351" s="228">
        <v>2.1399999999999999E-2</v>
      </c>
    </row>
    <row r="352" spans="2:6" x14ac:dyDescent="0.25">
      <c r="B352">
        <v>2221</v>
      </c>
      <c r="C352">
        <v>1</v>
      </c>
      <c r="D352">
        <v>347</v>
      </c>
      <c r="E352" t="s">
        <v>469</v>
      </c>
      <c r="F352" s="228">
        <v>1.41E-2</v>
      </c>
    </row>
    <row r="353" spans="2:6" x14ac:dyDescent="0.25">
      <c r="B353">
        <v>2221</v>
      </c>
      <c r="C353">
        <v>1</v>
      </c>
      <c r="D353">
        <v>348</v>
      </c>
      <c r="E353" t="s">
        <v>470</v>
      </c>
      <c r="F353" s="228">
        <v>6.1000000000000004E-3</v>
      </c>
    </row>
    <row r="354" spans="2:6" x14ac:dyDescent="0.25">
      <c r="B354">
        <v>2221</v>
      </c>
      <c r="C354">
        <v>1</v>
      </c>
      <c r="D354">
        <v>349</v>
      </c>
      <c r="E354" t="s">
        <v>471</v>
      </c>
      <c r="F354" s="228">
        <v>1.9099999999999999E-2</v>
      </c>
    </row>
    <row r="355" spans="2:6" x14ac:dyDescent="0.25">
      <c r="B355">
        <v>2221</v>
      </c>
      <c r="C355">
        <v>1</v>
      </c>
      <c r="D355">
        <v>350</v>
      </c>
      <c r="E355" t="s">
        <v>472</v>
      </c>
      <c r="F355" s="228">
        <v>3.1800000000000002E-2</v>
      </c>
    </row>
    <row r="356" spans="2:6" x14ac:dyDescent="0.25">
      <c r="B356">
        <v>2221</v>
      </c>
      <c r="C356">
        <v>1</v>
      </c>
      <c r="D356">
        <v>351</v>
      </c>
      <c r="E356" t="s">
        <v>473</v>
      </c>
      <c r="F356" s="228">
        <v>1.6400000000000001E-2</v>
      </c>
    </row>
    <row r="357" spans="2:6" x14ac:dyDescent="0.25">
      <c r="B357">
        <v>2221</v>
      </c>
      <c r="C357">
        <v>1</v>
      </c>
      <c r="D357">
        <v>352</v>
      </c>
      <c r="E357" t="s">
        <v>474</v>
      </c>
      <c r="F357" s="228">
        <v>1.4800000000000001E-2</v>
      </c>
    </row>
    <row r="358" spans="2:6" x14ac:dyDescent="0.25">
      <c r="B358">
        <v>2221</v>
      </c>
      <c r="C358">
        <v>1</v>
      </c>
      <c r="D358">
        <v>353</v>
      </c>
      <c r="E358" t="s">
        <v>475</v>
      </c>
      <c r="F358" s="228">
        <v>2.7799999999999998E-2</v>
      </c>
    </row>
    <row r="359" spans="2:6" x14ac:dyDescent="0.25">
      <c r="B359">
        <v>2221</v>
      </c>
      <c r="C359">
        <v>1</v>
      </c>
      <c r="D359">
        <v>354</v>
      </c>
      <c r="E359" t="s">
        <v>476</v>
      </c>
      <c r="F359" s="228">
        <v>2.18E-2</v>
      </c>
    </row>
    <row r="360" spans="2:6" x14ac:dyDescent="0.25">
      <c r="B360">
        <v>2221</v>
      </c>
      <c r="C360">
        <v>1</v>
      </c>
      <c r="D360">
        <v>355</v>
      </c>
      <c r="E360" t="s">
        <v>477</v>
      </c>
      <c r="F360" s="228">
        <v>1.72E-2</v>
      </c>
    </row>
    <row r="361" spans="2:6" x14ac:dyDescent="0.25">
      <c r="B361">
        <v>2221</v>
      </c>
      <c r="C361">
        <v>1</v>
      </c>
      <c r="D361">
        <v>356</v>
      </c>
      <c r="E361" t="s">
        <v>478</v>
      </c>
      <c r="F361" s="228">
        <v>2.9499999999999998E-2</v>
      </c>
    </row>
    <row r="362" spans="2:6" x14ac:dyDescent="0.25">
      <c r="B362">
        <v>2221</v>
      </c>
      <c r="C362">
        <v>1</v>
      </c>
      <c r="D362">
        <v>357</v>
      </c>
      <c r="E362" t="s">
        <v>479</v>
      </c>
      <c r="F362" s="228">
        <v>1.2999999999999999E-2</v>
      </c>
    </row>
    <row r="363" spans="2:6" x14ac:dyDescent="0.25">
      <c r="B363">
        <v>2221</v>
      </c>
      <c r="C363">
        <v>1</v>
      </c>
      <c r="D363">
        <v>358</v>
      </c>
      <c r="E363" t="s">
        <v>480</v>
      </c>
      <c r="F363" s="228">
        <v>2.3900000000000001E-2</v>
      </c>
    </row>
    <row r="364" spans="2:6" x14ac:dyDescent="0.25">
      <c r="B364">
        <v>2221</v>
      </c>
      <c r="C364">
        <v>1</v>
      </c>
      <c r="D364">
        <v>359</v>
      </c>
      <c r="E364" t="s">
        <v>481</v>
      </c>
      <c r="F364" s="228">
        <v>2.1899999999999999E-2</v>
      </c>
    </row>
    <row r="365" spans="2:6" x14ac:dyDescent="0.25">
      <c r="B365">
        <v>2221</v>
      </c>
      <c r="C365">
        <v>1</v>
      </c>
      <c r="D365">
        <v>360</v>
      </c>
      <c r="E365" t="s">
        <v>482</v>
      </c>
      <c r="F365" s="228">
        <v>1.9400000000000001E-2</v>
      </c>
    </row>
    <row r="366" spans="2:6" x14ac:dyDescent="0.25">
      <c r="B366">
        <v>2221</v>
      </c>
      <c r="C366">
        <v>1</v>
      </c>
      <c r="D366">
        <v>361</v>
      </c>
      <c r="E366" t="s">
        <v>483</v>
      </c>
      <c r="F366">
        <v>17041</v>
      </c>
    </row>
    <row r="367" spans="2:6" x14ac:dyDescent="0.25">
      <c r="B367">
        <v>2221</v>
      </c>
      <c r="C367">
        <v>1</v>
      </c>
      <c r="D367">
        <v>362</v>
      </c>
      <c r="E367" t="s">
        <v>484</v>
      </c>
      <c r="F367">
        <v>5155</v>
      </c>
    </row>
    <row r="368" spans="2:6" x14ac:dyDescent="0.25">
      <c r="B368">
        <v>2221</v>
      </c>
      <c r="C368">
        <v>1</v>
      </c>
      <c r="D368">
        <v>363</v>
      </c>
      <c r="E368" t="s">
        <v>485</v>
      </c>
      <c r="F368">
        <v>7929</v>
      </c>
    </row>
    <row r="369" spans="2:6" x14ac:dyDescent="0.25">
      <c r="B369">
        <v>2221</v>
      </c>
      <c r="C369">
        <v>1</v>
      </c>
      <c r="D369">
        <v>364</v>
      </c>
      <c r="E369" t="s">
        <v>486</v>
      </c>
      <c r="F369">
        <v>15587</v>
      </c>
    </row>
    <row r="370" spans="2:6" x14ac:dyDescent="0.25">
      <c r="B370">
        <v>2221</v>
      </c>
      <c r="C370">
        <v>1</v>
      </c>
      <c r="D370">
        <v>365</v>
      </c>
      <c r="E370" t="s">
        <v>487</v>
      </c>
      <c r="F370">
        <v>13979</v>
      </c>
    </row>
    <row r="371" spans="2:6" x14ac:dyDescent="0.25">
      <c r="B371">
        <v>2221</v>
      </c>
      <c r="C371">
        <v>1</v>
      </c>
      <c r="D371">
        <v>366</v>
      </c>
      <c r="E371" t="s">
        <v>488</v>
      </c>
      <c r="F371">
        <v>22071</v>
      </c>
    </row>
    <row r="372" spans="2:6" x14ac:dyDescent="0.25">
      <c r="B372">
        <v>2221</v>
      </c>
      <c r="C372">
        <v>1</v>
      </c>
      <c r="D372">
        <v>367</v>
      </c>
      <c r="E372" t="s">
        <v>489</v>
      </c>
      <c r="F372">
        <v>44931</v>
      </c>
    </row>
    <row r="373" spans="2:6" x14ac:dyDescent="0.25">
      <c r="B373">
        <v>2221</v>
      </c>
      <c r="C373">
        <v>1</v>
      </c>
      <c r="D373">
        <v>368</v>
      </c>
      <c r="E373" t="s">
        <v>490</v>
      </c>
      <c r="F373">
        <v>11757</v>
      </c>
    </row>
    <row r="374" spans="2:6" x14ac:dyDescent="0.25">
      <c r="B374">
        <v>2221</v>
      </c>
      <c r="C374">
        <v>1</v>
      </c>
      <c r="D374">
        <v>369</v>
      </c>
      <c r="E374" t="s">
        <v>491</v>
      </c>
      <c r="F374">
        <v>25990</v>
      </c>
    </row>
    <row r="375" spans="2:6" x14ac:dyDescent="0.25">
      <c r="B375">
        <v>2221</v>
      </c>
      <c r="C375">
        <v>1</v>
      </c>
      <c r="D375">
        <v>370</v>
      </c>
      <c r="E375" t="s">
        <v>492</v>
      </c>
      <c r="F375">
        <v>30469</v>
      </c>
    </row>
    <row r="376" spans="2:6" x14ac:dyDescent="0.25">
      <c r="B376">
        <v>2221</v>
      </c>
      <c r="C376">
        <v>1</v>
      </c>
      <c r="D376">
        <v>371</v>
      </c>
      <c r="E376" t="s">
        <v>493</v>
      </c>
      <c r="F376">
        <v>996</v>
      </c>
    </row>
    <row r="377" spans="2:6" x14ac:dyDescent="0.25">
      <c r="B377">
        <v>2221</v>
      </c>
      <c r="C377">
        <v>1</v>
      </c>
      <c r="D377">
        <v>372</v>
      </c>
      <c r="E377" t="s">
        <v>494</v>
      </c>
      <c r="F377">
        <v>915</v>
      </c>
    </row>
    <row r="378" spans="2:6" x14ac:dyDescent="0.25">
      <c r="B378">
        <v>2221</v>
      </c>
      <c r="C378">
        <v>1</v>
      </c>
      <c r="D378">
        <v>373</v>
      </c>
      <c r="E378" t="s">
        <v>495</v>
      </c>
      <c r="F378">
        <v>15371</v>
      </c>
    </row>
    <row r="379" spans="2:6" x14ac:dyDescent="0.25">
      <c r="B379">
        <v>2221</v>
      </c>
      <c r="C379">
        <v>1</v>
      </c>
      <c r="D379">
        <v>374</v>
      </c>
      <c r="E379" t="s">
        <v>496</v>
      </c>
      <c r="F379">
        <v>1122</v>
      </c>
    </row>
    <row r="380" spans="2:6" x14ac:dyDescent="0.25">
      <c r="B380">
        <v>2221</v>
      </c>
      <c r="C380">
        <v>1</v>
      </c>
      <c r="D380">
        <v>375</v>
      </c>
      <c r="E380" t="s">
        <v>497</v>
      </c>
      <c r="F380">
        <v>213313</v>
      </c>
    </row>
    <row r="381" spans="2:6" x14ac:dyDescent="0.25">
      <c r="B381">
        <v>2221</v>
      </c>
      <c r="C381">
        <v>1</v>
      </c>
      <c r="D381">
        <v>376</v>
      </c>
      <c r="E381" t="s">
        <v>498</v>
      </c>
      <c r="F381">
        <v>529</v>
      </c>
    </row>
    <row r="382" spans="2:6" x14ac:dyDescent="0.25">
      <c r="B382">
        <v>2221</v>
      </c>
      <c r="C382">
        <v>1</v>
      </c>
      <c r="D382">
        <v>377</v>
      </c>
      <c r="E382" t="s">
        <v>499</v>
      </c>
      <c r="F382">
        <v>89</v>
      </c>
    </row>
    <row r="383" spans="2:6" x14ac:dyDescent="0.25">
      <c r="B383">
        <v>2221</v>
      </c>
      <c r="C383">
        <v>1</v>
      </c>
      <c r="D383">
        <v>378</v>
      </c>
      <c r="E383" t="s">
        <v>500</v>
      </c>
      <c r="F383">
        <v>58</v>
      </c>
    </row>
    <row r="384" spans="2:6" x14ac:dyDescent="0.25">
      <c r="B384">
        <v>2221</v>
      </c>
      <c r="C384">
        <v>1</v>
      </c>
      <c r="D384">
        <v>379</v>
      </c>
      <c r="E384" t="s">
        <v>501</v>
      </c>
      <c r="F384">
        <v>370</v>
      </c>
    </row>
    <row r="385" spans="2:6" x14ac:dyDescent="0.25">
      <c r="B385">
        <v>2221</v>
      </c>
      <c r="C385">
        <v>1</v>
      </c>
      <c r="D385">
        <v>380</v>
      </c>
      <c r="E385" t="s">
        <v>502</v>
      </c>
      <c r="F385">
        <v>553</v>
      </c>
    </row>
    <row r="386" spans="2:6" x14ac:dyDescent="0.25">
      <c r="B386">
        <v>2221</v>
      </c>
      <c r="C386">
        <v>1</v>
      </c>
      <c r="D386">
        <v>381</v>
      </c>
      <c r="E386" t="s">
        <v>503</v>
      </c>
      <c r="F386">
        <v>473</v>
      </c>
    </row>
    <row r="387" spans="2:6" x14ac:dyDescent="0.25">
      <c r="B387">
        <v>2221</v>
      </c>
      <c r="C387">
        <v>1</v>
      </c>
      <c r="D387">
        <v>382</v>
      </c>
      <c r="E387" t="s">
        <v>504</v>
      </c>
      <c r="F387">
        <v>912</v>
      </c>
    </row>
    <row r="388" spans="2:6" x14ac:dyDescent="0.25">
      <c r="B388">
        <v>2221</v>
      </c>
      <c r="C388">
        <v>1</v>
      </c>
      <c r="D388">
        <v>383</v>
      </c>
      <c r="E388" t="s">
        <v>505</v>
      </c>
      <c r="F388">
        <v>525</v>
      </c>
    </row>
    <row r="389" spans="2:6" x14ac:dyDescent="0.25">
      <c r="B389">
        <v>2221</v>
      </c>
      <c r="C389">
        <v>1</v>
      </c>
      <c r="D389">
        <v>384</v>
      </c>
      <c r="E389" t="s">
        <v>506</v>
      </c>
      <c r="F389">
        <v>862</v>
      </c>
    </row>
    <row r="390" spans="2:6" x14ac:dyDescent="0.25">
      <c r="B390">
        <v>2221</v>
      </c>
      <c r="C390">
        <v>1</v>
      </c>
      <c r="D390">
        <v>385</v>
      </c>
      <c r="E390" t="s">
        <v>507</v>
      </c>
      <c r="F390">
        <v>756</v>
      </c>
    </row>
    <row r="391" spans="2:6" x14ac:dyDescent="0.25">
      <c r="B391">
        <v>2221</v>
      </c>
      <c r="C391">
        <v>1</v>
      </c>
      <c r="D391">
        <v>386</v>
      </c>
      <c r="E391" t="s">
        <v>508</v>
      </c>
      <c r="F391">
        <v>34</v>
      </c>
    </row>
    <row r="392" spans="2:6" x14ac:dyDescent="0.25">
      <c r="B392">
        <v>2221</v>
      </c>
      <c r="C392">
        <v>1</v>
      </c>
      <c r="D392">
        <v>387</v>
      </c>
      <c r="E392" t="s">
        <v>509</v>
      </c>
      <c r="F392">
        <v>15</v>
      </c>
    </row>
    <row r="393" spans="2:6" x14ac:dyDescent="0.25">
      <c r="B393">
        <v>2221</v>
      </c>
      <c r="C393">
        <v>1</v>
      </c>
      <c r="D393">
        <v>388</v>
      </c>
      <c r="E393" t="s">
        <v>510</v>
      </c>
      <c r="F393">
        <v>572</v>
      </c>
    </row>
    <row r="394" spans="2:6" x14ac:dyDescent="0.25">
      <c r="B394">
        <v>2221</v>
      </c>
      <c r="C394">
        <v>1</v>
      </c>
      <c r="D394">
        <v>389</v>
      </c>
      <c r="E394" t="s">
        <v>511</v>
      </c>
      <c r="F394">
        <v>32</v>
      </c>
    </row>
    <row r="395" spans="2:6" x14ac:dyDescent="0.25">
      <c r="B395">
        <v>2221</v>
      </c>
      <c r="C395">
        <v>1</v>
      </c>
      <c r="D395">
        <v>390</v>
      </c>
      <c r="E395" t="s">
        <v>512</v>
      </c>
      <c r="F395">
        <v>5780</v>
      </c>
    </row>
    <row r="396" spans="2:6" x14ac:dyDescent="0.25">
      <c r="B396">
        <v>2221</v>
      </c>
      <c r="C396">
        <v>1</v>
      </c>
      <c r="D396">
        <v>391</v>
      </c>
      <c r="E396" t="s">
        <v>513</v>
      </c>
      <c r="F396" s="228">
        <v>3.1E-2</v>
      </c>
    </row>
    <row r="397" spans="2:6" x14ac:dyDescent="0.25">
      <c r="B397">
        <v>2221</v>
      </c>
      <c r="C397">
        <v>1</v>
      </c>
      <c r="D397">
        <v>392</v>
      </c>
      <c r="E397" t="s">
        <v>514</v>
      </c>
      <c r="F397" s="228">
        <v>1.7299999999999999E-2</v>
      </c>
    </row>
    <row r="398" spans="2:6" x14ac:dyDescent="0.25">
      <c r="B398">
        <v>2221</v>
      </c>
      <c r="C398">
        <v>1</v>
      </c>
      <c r="D398">
        <v>393</v>
      </c>
      <c r="E398" t="s">
        <v>515</v>
      </c>
      <c r="F398" s="228">
        <v>7.3000000000000001E-3</v>
      </c>
    </row>
    <row r="399" spans="2:6" x14ac:dyDescent="0.25">
      <c r="B399">
        <v>2221</v>
      </c>
      <c r="C399">
        <v>1</v>
      </c>
      <c r="D399">
        <v>394</v>
      </c>
      <c r="E399" t="s">
        <v>516</v>
      </c>
      <c r="F399" s="228">
        <v>2.3699999999999999E-2</v>
      </c>
    </row>
    <row r="400" spans="2:6" x14ac:dyDescent="0.25">
      <c r="B400">
        <v>2221</v>
      </c>
      <c r="C400">
        <v>1</v>
      </c>
      <c r="D400">
        <v>395</v>
      </c>
      <c r="E400" t="s">
        <v>517</v>
      </c>
      <c r="F400" s="228">
        <v>3.9600000000000003E-2</v>
      </c>
    </row>
    <row r="401" spans="2:6" x14ac:dyDescent="0.25">
      <c r="B401">
        <v>2221</v>
      </c>
      <c r="C401">
        <v>1</v>
      </c>
      <c r="D401">
        <v>396</v>
      </c>
      <c r="E401" t="s">
        <v>518</v>
      </c>
      <c r="F401" s="228">
        <v>2.1399999999999999E-2</v>
      </c>
    </row>
    <row r="402" spans="2:6" x14ac:dyDescent="0.25">
      <c r="B402">
        <v>2221</v>
      </c>
      <c r="C402">
        <v>1</v>
      </c>
      <c r="D402">
        <v>397</v>
      </c>
      <c r="E402" t="s">
        <v>519</v>
      </c>
      <c r="F402" s="228">
        <v>2.0299999999999999E-2</v>
      </c>
    </row>
    <row r="403" spans="2:6" x14ac:dyDescent="0.25">
      <c r="B403">
        <v>2221</v>
      </c>
      <c r="C403">
        <v>1</v>
      </c>
      <c r="D403">
        <v>398</v>
      </c>
      <c r="E403" t="s">
        <v>520</v>
      </c>
      <c r="F403" s="228">
        <v>4.4699999999999997E-2</v>
      </c>
    </row>
    <row r="404" spans="2:6" x14ac:dyDescent="0.25">
      <c r="B404">
        <v>2221</v>
      </c>
      <c r="C404">
        <v>1</v>
      </c>
      <c r="D404">
        <v>399</v>
      </c>
      <c r="E404" t="s">
        <v>521</v>
      </c>
      <c r="F404" s="228">
        <v>3.32E-2</v>
      </c>
    </row>
    <row r="405" spans="2:6" x14ac:dyDescent="0.25">
      <c r="B405">
        <v>2221</v>
      </c>
      <c r="C405">
        <v>1</v>
      </c>
      <c r="D405">
        <v>400</v>
      </c>
      <c r="E405" t="s">
        <v>522</v>
      </c>
      <c r="F405" s="228">
        <v>2.4799999999999999E-2</v>
      </c>
    </row>
    <row r="406" spans="2:6" x14ac:dyDescent="0.25">
      <c r="B406">
        <v>2221</v>
      </c>
      <c r="C406">
        <v>1</v>
      </c>
      <c r="D406">
        <v>401</v>
      </c>
      <c r="E406" t="s">
        <v>523</v>
      </c>
      <c r="F406" s="228">
        <v>3.4099999999999998E-2</v>
      </c>
    </row>
    <row r="407" spans="2:6" x14ac:dyDescent="0.25">
      <c r="B407">
        <v>2221</v>
      </c>
      <c r="C407">
        <v>1</v>
      </c>
      <c r="D407">
        <v>402</v>
      </c>
      <c r="E407" t="s">
        <v>524</v>
      </c>
      <c r="F407" s="228">
        <v>1.6400000000000001E-2</v>
      </c>
    </row>
    <row r="408" spans="2:6" x14ac:dyDescent="0.25">
      <c r="B408">
        <v>2221</v>
      </c>
      <c r="C408">
        <v>1</v>
      </c>
      <c r="D408">
        <v>403</v>
      </c>
      <c r="E408" t="s">
        <v>525</v>
      </c>
      <c r="F408" s="228">
        <v>3.7199999999999997E-2</v>
      </c>
    </row>
    <row r="409" spans="2:6" x14ac:dyDescent="0.25">
      <c r="B409">
        <v>2221</v>
      </c>
      <c r="C409">
        <v>1</v>
      </c>
      <c r="D409">
        <v>404</v>
      </c>
      <c r="E409" t="s">
        <v>526</v>
      </c>
      <c r="F409" s="228">
        <v>2.8500000000000001E-2</v>
      </c>
    </row>
    <row r="410" spans="2:6" x14ac:dyDescent="0.25">
      <c r="B410">
        <v>2221</v>
      </c>
      <c r="C410">
        <v>1</v>
      </c>
      <c r="D410">
        <v>405</v>
      </c>
      <c r="E410" t="s">
        <v>527</v>
      </c>
      <c r="F410" s="228">
        <v>2.7099999999999999E-2</v>
      </c>
    </row>
    <row r="411" spans="2:6" x14ac:dyDescent="0.25">
      <c r="B411">
        <v>2221</v>
      </c>
      <c r="C411">
        <v>1</v>
      </c>
      <c r="D411">
        <v>406</v>
      </c>
      <c r="E411" t="s">
        <v>528</v>
      </c>
      <c r="F411">
        <v>1491</v>
      </c>
    </row>
    <row r="412" spans="2:6" x14ac:dyDescent="0.25">
      <c r="B412">
        <v>2221</v>
      </c>
      <c r="C412">
        <v>1</v>
      </c>
      <c r="D412">
        <v>407</v>
      </c>
      <c r="E412" t="s">
        <v>529</v>
      </c>
      <c r="F412">
        <v>246</v>
      </c>
    </row>
    <row r="413" spans="2:6" x14ac:dyDescent="0.25">
      <c r="B413">
        <v>2221</v>
      </c>
      <c r="C413">
        <v>1</v>
      </c>
      <c r="D413">
        <v>408</v>
      </c>
      <c r="E413" t="s">
        <v>530</v>
      </c>
      <c r="F413">
        <v>127</v>
      </c>
    </row>
    <row r="414" spans="2:6" x14ac:dyDescent="0.25">
      <c r="B414">
        <v>2221</v>
      </c>
      <c r="C414">
        <v>1</v>
      </c>
      <c r="D414">
        <v>409</v>
      </c>
      <c r="E414" t="s">
        <v>531</v>
      </c>
      <c r="F414">
        <v>1640</v>
      </c>
    </row>
    <row r="415" spans="2:6" x14ac:dyDescent="0.25">
      <c r="B415">
        <v>2221</v>
      </c>
      <c r="C415">
        <v>1</v>
      </c>
      <c r="D415">
        <v>410</v>
      </c>
      <c r="E415" t="s">
        <v>532</v>
      </c>
      <c r="F415">
        <v>1799</v>
      </c>
    </row>
    <row r="416" spans="2:6" x14ac:dyDescent="0.25">
      <c r="B416">
        <v>2221</v>
      </c>
      <c r="C416">
        <v>1</v>
      </c>
      <c r="D416">
        <v>411</v>
      </c>
      <c r="E416" t="s">
        <v>533</v>
      </c>
      <c r="F416">
        <v>1560</v>
      </c>
    </row>
    <row r="417" spans="2:6" x14ac:dyDescent="0.25">
      <c r="B417">
        <v>2221</v>
      </c>
      <c r="C417">
        <v>1</v>
      </c>
      <c r="D417">
        <v>412</v>
      </c>
      <c r="E417" t="s">
        <v>534</v>
      </c>
      <c r="F417">
        <v>3935</v>
      </c>
    </row>
    <row r="418" spans="2:6" x14ac:dyDescent="0.25">
      <c r="B418">
        <v>2221</v>
      </c>
      <c r="C418">
        <v>1</v>
      </c>
      <c r="D418">
        <v>413</v>
      </c>
      <c r="E418" t="s">
        <v>535</v>
      </c>
      <c r="F418">
        <v>1168</v>
      </c>
    </row>
    <row r="419" spans="2:6" x14ac:dyDescent="0.25">
      <c r="B419">
        <v>2221</v>
      </c>
      <c r="C419">
        <v>1</v>
      </c>
      <c r="D419">
        <v>414</v>
      </c>
      <c r="E419" t="s">
        <v>536</v>
      </c>
      <c r="F419">
        <v>2381</v>
      </c>
    </row>
    <row r="420" spans="2:6" x14ac:dyDescent="0.25">
      <c r="B420">
        <v>2221</v>
      </c>
      <c r="C420">
        <v>1</v>
      </c>
      <c r="D420">
        <v>415</v>
      </c>
      <c r="E420" t="s">
        <v>537</v>
      </c>
      <c r="F420">
        <v>2559</v>
      </c>
    </row>
    <row r="421" spans="2:6" x14ac:dyDescent="0.25">
      <c r="B421">
        <v>2221</v>
      </c>
      <c r="C421">
        <v>1</v>
      </c>
      <c r="D421">
        <v>416</v>
      </c>
      <c r="E421" t="s">
        <v>538</v>
      </c>
      <c r="F421">
        <v>69</v>
      </c>
    </row>
    <row r="422" spans="2:6" x14ac:dyDescent="0.25">
      <c r="B422">
        <v>2221</v>
      </c>
      <c r="C422">
        <v>1</v>
      </c>
      <c r="D422">
        <v>417</v>
      </c>
      <c r="E422" t="s">
        <v>539</v>
      </c>
      <c r="F422">
        <v>46</v>
      </c>
    </row>
    <row r="423" spans="2:6" x14ac:dyDescent="0.25">
      <c r="B423">
        <v>2221</v>
      </c>
      <c r="C423">
        <v>1</v>
      </c>
      <c r="D423">
        <v>418</v>
      </c>
      <c r="E423" t="s">
        <v>540</v>
      </c>
      <c r="F423">
        <v>1653</v>
      </c>
    </row>
    <row r="424" spans="2:6" x14ac:dyDescent="0.25">
      <c r="B424">
        <v>2221</v>
      </c>
      <c r="C424">
        <v>1</v>
      </c>
      <c r="D424">
        <v>419</v>
      </c>
      <c r="E424" t="s">
        <v>541</v>
      </c>
      <c r="F424">
        <v>107</v>
      </c>
    </row>
    <row r="425" spans="2:6" x14ac:dyDescent="0.25">
      <c r="B425">
        <v>2221</v>
      </c>
      <c r="C425">
        <v>1</v>
      </c>
      <c r="D425">
        <v>420</v>
      </c>
      <c r="E425" t="s">
        <v>542</v>
      </c>
      <c r="F425">
        <v>18781</v>
      </c>
    </row>
    <row r="426" spans="2:6" x14ac:dyDescent="0.25">
      <c r="B426">
        <v>2221</v>
      </c>
      <c r="C426">
        <v>1</v>
      </c>
      <c r="D426">
        <v>421</v>
      </c>
      <c r="E426" t="s">
        <v>543</v>
      </c>
      <c r="F426">
        <v>78</v>
      </c>
    </row>
    <row r="427" spans="2:6" x14ac:dyDescent="0.25">
      <c r="B427">
        <v>2221</v>
      </c>
      <c r="C427">
        <v>1</v>
      </c>
      <c r="D427">
        <v>422</v>
      </c>
      <c r="E427" t="s">
        <v>544</v>
      </c>
      <c r="F427">
        <v>2</v>
      </c>
    </row>
    <row r="428" spans="2:6" x14ac:dyDescent="0.25">
      <c r="B428">
        <v>2221</v>
      </c>
      <c r="C428">
        <v>1</v>
      </c>
      <c r="D428">
        <v>423</v>
      </c>
      <c r="E428" t="s">
        <v>545</v>
      </c>
      <c r="F428">
        <v>8</v>
      </c>
    </row>
    <row r="429" spans="2:6" x14ac:dyDescent="0.25">
      <c r="B429">
        <v>2221</v>
      </c>
      <c r="C429">
        <v>1</v>
      </c>
      <c r="D429">
        <v>424</v>
      </c>
      <c r="E429" t="s">
        <v>546</v>
      </c>
      <c r="F429">
        <v>68</v>
      </c>
    </row>
    <row r="430" spans="2:6" x14ac:dyDescent="0.25">
      <c r="B430">
        <v>2221</v>
      </c>
      <c r="C430">
        <v>1</v>
      </c>
      <c r="D430">
        <v>425</v>
      </c>
      <c r="E430" t="s">
        <v>547</v>
      </c>
      <c r="F430">
        <v>12</v>
      </c>
    </row>
    <row r="431" spans="2:6" x14ac:dyDescent="0.25">
      <c r="B431">
        <v>2221</v>
      </c>
      <c r="C431">
        <v>1</v>
      </c>
      <c r="D431">
        <v>426</v>
      </c>
      <c r="E431" t="s">
        <v>548</v>
      </c>
      <c r="F431">
        <v>51</v>
      </c>
    </row>
    <row r="432" spans="2:6" x14ac:dyDescent="0.25">
      <c r="B432">
        <v>2221</v>
      </c>
      <c r="C432">
        <v>1</v>
      </c>
      <c r="D432">
        <v>427</v>
      </c>
      <c r="E432" t="s">
        <v>549</v>
      </c>
      <c r="F432">
        <v>48</v>
      </c>
    </row>
    <row r="433" spans="2:6" x14ac:dyDescent="0.25">
      <c r="B433">
        <v>2221</v>
      </c>
      <c r="C433">
        <v>1</v>
      </c>
      <c r="D433">
        <v>428</v>
      </c>
      <c r="E433" t="s">
        <v>550</v>
      </c>
      <c r="F433">
        <v>26</v>
      </c>
    </row>
    <row r="434" spans="2:6" x14ac:dyDescent="0.25">
      <c r="B434">
        <v>2221</v>
      </c>
      <c r="C434">
        <v>1</v>
      </c>
      <c r="D434">
        <v>429</v>
      </c>
      <c r="E434" t="s">
        <v>551</v>
      </c>
      <c r="F434">
        <v>90</v>
      </c>
    </row>
    <row r="435" spans="2:6" x14ac:dyDescent="0.25">
      <c r="B435">
        <v>2221</v>
      </c>
      <c r="C435">
        <v>1</v>
      </c>
      <c r="D435">
        <v>430</v>
      </c>
      <c r="E435" t="s">
        <v>552</v>
      </c>
      <c r="F435">
        <v>111</v>
      </c>
    </row>
    <row r="436" spans="2:6" x14ac:dyDescent="0.25">
      <c r="B436">
        <v>2221</v>
      </c>
      <c r="C436">
        <v>1</v>
      </c>
      <c r="D436">
        <v>431</v>
      </c>
      <c r="E436" t="s">
        <v>553</v>
      </c>
      <c r="F436">
        <v>1</v>
      </c>
    </row>
    <row r="437" spans="2:6" x14ac:dyDescent="0.25">
      <c r="B437">
        <v>2221</v>
      </c>
      <c r="C437">
        <v>1</v>
      </c>
      <c r="D437">
        <v>432</v>
      </c>
      <c r="E437" t="s">
        <v>554</v>
      </c>
      <c r="F437">
        <v>0</v>
      </c>
    </row>
    <row r="438" spans="2:6" x14ac:dyDescent="0.25">
      <c r="B438">
        <v>2221</v>
      </c>
      <c r="C438">
        <v>1</v>
      </c>
      <c r="D438">
        <v>433</v>
      </c>
      <c r="E438" t="s">
        <v>555</v>
      </c>
      <c r="F438">
        <v>53</v>
      </c>
    </row>
    <row r="439" spans="2:6" x14ac:dyDescent="0.25">
      <c r="B439">
        <v>2221</v>
      </c>
      <c r="C439">
        <v>1</v>
      </c>
      <c r="D439">
        <v>434</v>
      </c>
      <c r="E439" t="s">
        <v>556</v>
      </c>
      <c r="F439">
        <v>1</v>
      </c>
    </row>
    <row r="440" spans="2:6" x14ac:dyDescent="0.25">
      <c r="B440">
        <v>2221</v>
      </c>
      <c r="C440">
        <v>1</v>
      </c>
      <c r="D440">
        <v>435</v>
      </c>
      <c r="E440" t="s">
        <v>557</v>
      </c>
      <c r="F440">
        <v>549</v>
      </c>
    </row>
    <row r="441" spans="2:6" x14ac:dyDescent="0.25">
      <c r="B441">
        <v>2221</v>
      </c>
      <c r="C441">
        <v>1</v>
      </c>
      <c r="D441">
        <v>436</v>
      </c>
      <c r="E441" t="s">
        <v>558</v>
      </c>
      <c r="F441" s="228">
        <v>5.2299999999999999E-2</v>
      </c>
    </row>
    <row r="442" spans="2:6" x14ac:dyDescent="0.25">
      <c r="B442">
        <v>2221</v>
      </c>
      <c r="C442">
        <v>1</v>
      </c>
      <c r="D442">
        <v>437</v>
      </c>
      <c r="E442" t="s">
        <v>559</v>
      </c>
      <c r="F442" s="228">
        <v>8.0999999999999996E-3</v>
      </c>
    </row>
    <row r="443" spans="2:6" x14ac:dyDescent="0.25">
      <c r="B443">
        <v>2221</v>
      </c>
      <c r="C443">
        <v>1</v>
      </c>
      <c r="D443">
        <v>438</v>
      </c>
      <c r="E443" t="s">
        <v>560</v>
      </c>
      <c r="F443" s="228">
        <v>6.3E-2</v>
      </c>
    </row>
    <row r="444" spans="2:6" x14ac:dyDescent="0.25">
      <c r="B444">
        <v>2221</v>
      </c>
      <c r="C444">
        <v>1</v>
      </c>
      <c r="D444">
        <v>439</v>
      </c>
      <c r="E444" t="s">
        <v>561</v>
      </c>
      <c r="F444" s="228">
        <v>4.1500000000000002E-2</v>
      </c>
    </row>
    <row r="445" spans="2:6" x14ac:dyDescent="0.25">
      <c r="B445">
        <v>2221</v>
      </c>
      <c r="C445">
        <v>1</v>
      </c>
      <c r="D445">
        <v>440</v>
      </c>
      <c r="E445" t="s">
        <v>562</v>
      </c>
      <c r="F445" s="228">
        <v>6.7000000000000002E-3</v>
      </c>
    </row>
    <row r="446" spans="2:6" x14ac:dyDescent="0.25">
      <c r="B446">
        <v>2221</v>
      </c>
      <c r="C446">
        <v>1</v>
      </c>
      <c r="D446">
        <v>441</v>
      </c>
      <c r="E446" t="s">
        <v>563</v>
      </c>
      <c r="F446" s="228">
        <v>3.27E-2</v>
      </c>
    </row>
    <row r="447" spans="2:6" x14ac:dyDescent="0.25">
      <c r="B447">
        <v>2221</v>
      </c>
      <c r="C447">
        <v>1</v>
      </c>
      <c r="D447">
        <v>442</v>
      </c>
      <c r="E447" t="s">
        <v>564</v>
      </c>
      <c r="F447" s="228">
        <v>1.2200000000000001E-2</v>
      </c>
    </row>
    <row r="448" spans="2:6" x14ac:dyDescent="0.25">
      <c r="B448">
        <v>2221</v>
      </c>
      <c r="C448">
        <v>1</v>
      </c>
      <c r="D448">
        <v>443</v>
      </c>
      <c r="E448" t="s">
        <v>565</v>
      </c>
      <c r="F448" s="228">
        <v>2.23E-2</v>
      </c>
    </row>
    <row r="449" spans="2:6" x14ac:dyDescent="0.25">
      <c r="B449">
        <v>2221</v>
      </c>
      <c r="C449">
        <v>1</v>
      </c>
      <c r="D449">
        <v>444</v>
      </c>
      <c r="E449" t="s">
        <v>566</v>
      </c>
      <c r="F449" s="228">
        <v>3.78E-2</v>
      </c>
    </row>
    <row r="450" spans="2:6" x14ac:dyDescent="0.25">
      <c r="B450">
        <v>2221</v>
      </c>
      <c r="C450">
        <v>1</v>
      </c>
      <c r="D450">
        <v>445</v>
      </c>
      <c r="E450" t="s">
        <v>567</v>
      </c>
      <c r="F450" s="228">
        <v>4.3400000000000001E-2</v>
      </c>
    </row>
    <row r="451" spans="2:6" x14ac:dyDescent="0.25">
      <c r="B451">
        <v>2221</v>
      </c>
      <c r="C451">
        <v>1</v>
      </c>
      <c r="D451">
        <v>446</v>
      </c>
      <c r="E451" t="s">
        <v>568</v>
      </c>
      <c r="F451" s="228">
        <v>1.4500000000000001E-2</v>
      </c>
    </row>
    <row r="452" spans="2:6" x14ac:dyDescent="0.25">
      <c r="B452">
        <v>2221</v>
      </c>
      <c r="C452">
        <v>1</v>
      </c>
      <c r="D452">
        <v>447</v>
      </c>
      <c r="E452" t="s">
        <v>569</v>
      </c>
      <c r="F452" s="229">
        <v>0</v>
      </c>
    </row>
    <row r="453" spans="2:6" x14ac:dyDescent="0.25">
      <c r="B453">
        <v>2221</v>
      </c>
      <c r="C453">
        <v>1</v>
      </c>
      <c r="D453">
        <v>448</v>
      </c>
      <c r="E453" t="s">
        <v>570</v>
      </c>
      <c r="F453" s="228">
        <v>3.2099999999999997E-2</v>
      </c>
    </row>
    <row r="454" spans="2:6" x14ac:dyDescent="0.25">
      <c r="B454">
        <v>2221</v>
      </c>
      <c r="C454">
        <v>1</v>
      </c>
      <c r="D454">
        <v>449</v>
      </c>
      <c r="E454" t="s">
        <v>571</v>
      </c>
      <c r="F454" s="228">
        <v>9.2999999999999992E-3</v>
      </c>
    </row>
    <row r="455" spans="2:6" x14ac:dyDescent="0.25">
      <c r="B455">
        <v>2221</v>
      </c>
      <c r="C455">
        <v>1</v>
      </c>
      <c r="D455">
        <v>450</v>
      </c>
      <c r="E455" t="s">
        <v>572</v>
      </c>
      <c r="F455" s="228">
        <v>2.92E-2</v>
      </c>
    </row>
    <row r="456" spans="2:6" x14ac:dyDescent="0.25">
      <c r="B456">
        <v>2221</v>
      </c>
      <c r="C456">
        <v>1</v>
      </c>
      <c r="D456">
        <v>451</v>
      </c>
      <c r="E456" t="s">
        <v>573</v>
      </c>
      <c r="F456">
        <v>18532</v>
      </c>
    </row>
    <row r="457" spans="2:6" x14ac:dyDescent="0.25">
      <c r="B457">
        <v>2221</v>
      </c>
      <c r="C457">
        <v>1</v>
      </c>
      <c r="D457">
        <v>452</v>
      </c>
      <c r="E457" t="s">
        <v>574</v>
      </c>
      <c r="F457">
        <v>5401</v>
      </c>
    </row>
    <row r="458" spans="2:6" x14ac:dyDescent="0.25">
      <c r="B458">
        <v>2221</v>
      </c>
      <c r="C458">
        <v>1</v>
      </c>
      <c r="D458">
        <v>453</v>
      </c>
      <c r="E458" t="s">
        <v>575</v>
      </c>
      <c r="F458">
        <v>8056</v>
      </c>
    </row>
    <row r="459" spans="2:6" x14ac:dyDescent="0.25">
      <c r="B459">
        <v>2221</v>
      </c>
      <c r="C459">
        <v>1</v>
      </c>
      <c r="D459">
        <v>454</v>
      </c>
      <c r="E459" t="s">
        <v>576</v>
      </c>
      <c r="F459">
        <v>17227</v>
      </c>
    </row>
    <row r="460" spans="2:6" x14ac:dyDescent="0.25">
      <c r="B460">
        <v>2221</v>
      </c>
      <c r="C460">
        <v>1</v>
      </c>
      <c r="D460">
        <v>455</v>
      </c>
      <c r="E460" t="s">
        <v>577</v>
      </c>
      <c r="F460">
        <v>15778</v>
      </c>
    </row>
    <row r="461" spans="2:6" x14ac:dyDescent="0.25">
      <c r="B461">
        <v>2221</v>
      </c>
      <c r="C461">
        <v>1</v>
      </c>
      <c r="D461">
        <v>456</v>
      </c>
      <c r="E461" t="s">
        <v>578</v>
      </c>
      <c r="F461">
        <v>23631</v>
      </c>
    </row>
    <row r="462" spans="2:6" x14ac:dyDescent="0.25">
      <c r="B462">
        <v>2221</v>
      </c>
      <c r="C462">
        <v>1</v>
      </c>
      <c r="D462">
        <v>457</v>
      </c>
      <c r="E462" t="s">
        <v>579</v>
      </c>
      <c r="F462">
        <v>48866</v>
      </c>
    </row>
    <row r="463" spans="2:6" x14ac:dyDescent="0.25">
      <c r="B463">
        <v>2221</v>
      </c>
      <c r="C463">
        <v>1</v>
      </c>
      <c r="D463">
        <v>458</v>
      </c>
      <c r="E463" t="s">
        <v>580</v>
      </c>
      <c r="F463">
        <v>12925</v>
      </c>
    </row>
    <row r="464" spans="2:6" x14ac:dyDescent="0.25">
      <c r="B464">
        <v>2221</v>
      </c>
      <c r="C464">
        <v>1</v>
      </c>
      <c r="D464">
        <v>459</v>
      </c>
      <c r="E464" t="s">
        <v>581</v>
      </c>
      <c r="F464">
        <v>28371</v>
      </c>
    </row>
    <row r="465" spans="2:6" x14ac:dyDescent="0.25">
      <c r="B465">
        <v>2221</v>
      </c>
      <c r="C465">
        <v>1</v>
      </c>
      <c r="D465">
        <v>460</v>
      </c>
      <c r="E465" t="s">
        <v>582</v>
      </c>
      <c r="F465">
        <v>33028</v>
      </c>
    </row>
    <row r="466" spans="2:6" x14ac:dyDescent="0.25">
      <c r="B466">
        <v>2221</v>
      </c>
      <c r="C466">
        <v>1</v>
      </c>
      <c r="D466">
        <v>461</v>
      </c>
      <c r="E466" t="s">
        <v>583</v>
      </c>
      <c r="F466">
        <v>1065</v>
      </c>
    </row>
    <row r="467" spans="2:6" x14ac:dyDescent="0.25">
      <c r="B467">
        <v>2221</v>
      </c>
      <c r="C467">
        <v>1</v>
      </c>
      <c r="D467">
        <v>462</v>
      </c>
      <c r="E467" t="s">
        <v>584</v>
      </c>
      <c r="F467">
        <v>961</v>
      </c>
    </row>
    <row r="468" spans="2:6" x14ac:dyDescent="0.25">
      <c r="B468">
        <v>2221</v>
      </c>
      <c r="C468">
        <v>1</v>
      </c>
      <c r="D468">
        <v>463</v>
      </c>
      <c r="E468" t="s">
        <v>585</v>
      </c>
      <c r="F468">
        <v>17024</v>
      </c>
    </row>
    <row r="469" spans="2:6" x14ac:dyDescent="0.25">
      <c r="B469">
        <v>2221</v>
      </c>
      <c r="C469">
        <v>1</v>
      </c>
      <c r="D469">
        <v>464</v>
      </c>
      <c r="E469" t="s">
        <v>586</v>
      </c>
      <c r="F469">
        <v>1229</v>
      </c>
    </row>
    <row r="470" spans="2:6" x14ac:dyDescent="0.25">
      <c r="B470">
        <v>2221</v>
      </c>
      <c r="C470">
        <v>1</v>
      </c>
      <c r="D470">
        <v>465</v>
      </c>
      <c r="E470" t="s">
        <v>587</v>
      </c>
      <c r="F470">
        <v>232094</v>
      </c>
    </row>
    <row r="471" spans="2:6" x14ac:dyDescent="0.25">
      <c r="B471">
        <v>2221</v>
      </c>
      <c r="C471">
        <v>1</v>
      </c>
      <c r="D471">
        <v>466</v>
      </c>
      <c r="E471" t="s">
        <v>588</v>
      </c>
      <c r="F471">
        <v>607</v>
      </c>
    </row>
    <row r="472" spans="2:6" x14ac:dyDescent="0.25">
      <c r="B472">
        <v>2221</v>
      </c>
      <c r="C472">
        <v>1</v>
      </c>
      <c r="D472">
        <v>467</v>
      </c>
      <c r="E472" t="s">
        <v>589</v>
      </c>
      <c r="F472">
        <v>91</v>
      </c>
    </row>
    <row r="473" spans="2:6" x14ac:dyDescent="0.25">
      <c r="B473">
        <v>2221</v>
      </c>
      <c r="C473">
        <v>1</v>
      </c>
      <c r="D473">
        <v>468</v>
      </c>
      <c r="E473" t="s">
        <v>590</v>
      </c>
      <c r="F473">
        <v>66</v>
      </c>
    </row>
    <row r="474" spans="2:6" x14ac:dyDescent="0.25">
      <c r="B474">
        <v>2221</v>
      </c>
      <c r="C474">
        <v>1</v>
      </c>
      <c r="D474">
        <v>469</v>
      </c>
      <c r="E474" t="s">
        <v>591</v>
      </c>
      <c r="F474">
        <v>438</v>
      </c>
    </row>
    <row r="475" spans="2:6" x14ac:dyDescent="0.25">
      <c r="B475">
        <v>2221</v>
      </c>
      <c r="C475">
        <v>1</v>
      </c>
      <c r="D475">
        <v>470</v>
      </c>
      <c r="E475" t="s">
        <v>592</v>
      </c>
      <c r="F475">
        <v>565</v>
      </c>
    </row>
    <row r="476" spans="2:6" x14ac:dyDescent="0.25">
      <c r="B476">
        <v>2221</v>
      </c>
      <c r="C476">
        <v>1</v>
      </c>
      <c r="D476">
        <v>471</v>
      </c>
      <c r="E476" t="s">
        <v>593</v>
      </c>
      <c r="F476">
        <v>524</v>
      </c>
    </row>
    <row r="477" spans="2:6" x14ac:dyDescent="0.25">
      <c r="B477">
        <v>2221</v>
      </c>
      <c r="C477">
        <v>1</v>
      </c>
      <c r="D477">
        <v>472</v>
      </c>
      <c r="E477" t="s">
        <v>594</v>
      </c>
      <c r="F477">
        <v>960</v>
      </c>
    </row>
    <row r="478" spans="2:6" x14ac:dyDescent="0.25">
      <c r="B478">
        <v>2221</v>
      </c>
      <c r="C478">
        <v>1</v>
      </c>
      <c r="D478">
        <v>473</v>
      </c>
      <c r="E478" t="s">
        <v>595</v>
      </c>
      <c r="F478">
        <v>551</v>
      </c>
    </row>
    <row r="479" spans="2:6" x14ac:dyDescent="0.25">
      <c r="B479">
        <v>2221</v>
      </c>
      <c r="C479">
        <v>1</v>
      </c>
      <c r="D479">
        <v>474</v>
      </c>
      <c r="E479" t="s">
        <v>596</v>
      </c>
      <c r="F479">
        <v>952</v>
      </c>
    </row>
    <row r="480" spans="2:6" x14ac:dyDescent="0.25">
      <c r="B480">
        <v>2221</v>
      </c>
      <c r="C480">
        <v>1</v>
      </c>
      <c r="D480">
        <v>475</v>
      </c>
      <c r="E480" t="s">
        <v>597</v>
      </c>
      <c r="F480">
        <v>867</v>
      </c>
    </row>
    <row r="481" spans="2:6" x14ac:dyDescent="0.25">
      <c r="B481">
        <v>2221</v>
      </c>
      <c r="C481">
        <v>1</v>
      </c>
      <c r="D481">
        <v>476</v>
      </c>
      <c r="E481" t="s">
        <v>598</v>
      </c>
      <c r="F481">
        <v>35</v>
      </c>
    </row>
    <row r="482" spans="2:6" x14ac:dyDescent="0.25">
      <c r="B482">
        <v>2221</v>
      </c>
      <c r="C482">
        <v>1</v>
      </c>
      <c r="D482">
        <v>477</v>
      </c>
      <c r="E482" t="s">
        <v>599</v>
      </c>
      <c r="F482">
        <v>15</v>
      </c>
    </row>
    <row r="483" spans="2:6" x14ac:dyDescent="0.25">
      <c r="B483">
        <v>2221</v>
      </c>
      <c r="C483">
        <v>1</v>
      </c>
      <c r="D483">
        <v>478</v>
      </c>
      <c r="E483" t="s">
        <v>600</v>
      </c>
      <c r="F483">
        <v>625</v>
      </c>
    </row>
    <row r="484" spans="2:6" x14ac:dyDescent="0.25">
      <c r="B484">
        <v>2221</v>
      </c>
      <c r="C484">
        <v>1</v>
      </c>
      <c r="D484">
        <v>479</v>
      </c>
      <c r="E484" t="s">
        <v>601</v>
      </c>
      <c r="F484">
        <v>33</v>
      </c>
    </row>
    <row r="485" spans="2:6" x14ac:dyDescent="0.25">
      <c r="B485">
        <v>2221</v>
      </c>
      <c r="C485">
        <v>1</v>
      </c>
      <c r="D485">
        <v>480</v>
      </c>
      <c r="E485" t="s">
        <v>602</v>
      </c>
      <c r="F485">
        <v>6329</v>
      </c>
    </row>
    <row r="486" spans="2:6" x14ac:dyDescent="0.25">
      <c r="B486">
        <v>2221</v>
      </c>
      <c r="C486">
        <v>1</v>
      </c>
      <c r="D486">
        <v>481</v>
      </c>
      <c r="E486" t="s">
        <v>603</v>
      </c>
      <c r="F486" s="228">
        <v>3.2800000000000003E-2</v>
      </c>
    </row>
    <row r="487" spans="2:6" x14ac:dyDescent="0.25">
      <c r="B487">
        <v>2221</v>
      </c>
      <c r="C487">
        <v>1</v>
      </c>
      <c r="D487">
        <v>482</v>
      </c>
      <c r="E487" t="s">
        <v>604</v>
      </c>
      <c r="F487" s="228">
        <v>1.6799999999999999E-2</v>
      </c>
    </row>
    <row r="488" spans="2:6" x14ac:dyDescent="0.25">
      <c r="B488">
        <v>2221</v>
      </c>
      <c r="C488">
        <v>1</v>
      </c>
      <c r="D488">
        <v>483</v>
      </c>
      <c r="E488" t="s">
        <v>605</v>
      </c>
      <c r="F488" s="228">
        <v>8.2000000000000007E-3</v>
      </c>
    </row>
    <row r="489" spans="2:6" x14ac:dyDescent="0.25">
      <c r="B489">
        <v>2221</v>
      </c>
      <c r="C489">
        <v>1</v>
      </c>
      <c r="D489">
        <v>484</v>
      </c>
      <c r="E489" t="s">
        <v>606</v>
      </c>
      <c r="F489" s="228">
        <v>2.5399999999999999E-2</v>
      </c>
    </row>
    <row r="490" spans="2:6" x14ac:dyDescent="0.25">
      <c r="B490">
        <v>2221</v>
      </c>
      <c r="C490">
        <v>1</v>
      </c>
      <c r="D490">
        <v>485</v>
      </c>
      <c r="E490" t="s">
        <v>607</v>
      </c>
      <c r="F490" s="228">
        <v>3.5799999999999998E-2</v>
      </c>
    </row>
    <row r="491" spans="2:6" x14ac:dyDescent="0.25">
      <c r="B491">
        <v>2221</v>
      </c>
      <c r="C491">
        <v>1</v>
      </c>
      <c r="D491">
        <v>486</v>
      </c>
      <c r="E491" t="s">
        <v>608</v>
      </c>
      <c r="F491" s="228">
        <v>2.2200000000000001E-2</v>
      </c>
    </row>
    <row r="492" spans="2:6" x14ac:dyDescent="0.25">
      <c r="B492">
        <v>2221</v>
      </c>
      <c r="C492">
        <v>1</v>
      </c>
      <c r="D492">
        <v>487</v>
      </c>
      <c r="E492" t="s">
        <v>609</v>
      </c>
      <c r="F492" s="228">
        <v>1.9599999999999999E-2</v>
      </c>
    </row>
    <row r="493" spans="2:6" x14ac:dyDescent="0.25">
      <c r="B493">
        <v>2221</v>
      </c>
      <c r="C493">
        <v>1</v>
      </c>
      <c r="D493">
        <v>488</v>
      </c>
      <c r="E493" t="s">
        <v>610</v>
      </c>
      <c r="F493" s="228">
        <v>4.2599999999999999E-2</v>
      </c>
    </row>
    <row r="494" spans="2:6" x14ac:dyDescent="0.25">
      <c r="B494">
        <v>2221</v>
      </c>
      <c r="C494">
        <v>1</v>
      </c>
      <c r="D494">
        <v>489</v>
      </c>
      <c r="E494" t="s">
        <v>611</v>
      </c>
      <c r="F494" s="228">
        <v>3.3599999999999998E-2</v>
      </c>
    </row>
    <row r="495" spans="2:6" x14ac:dyDescent="0.25">
      <c r="B495">
        <v>2221</v>
      </c>
      <c r="C495">
        <v>1</v>
      </c>
      <c r="D495">
        <v>490</v>
      </c>
      <c r="E495" t="s">
        <v>612</v>
      </c>
      <c r="F495" s="228">
        <v>2.63E-2</v>
      </c>
    </row>
    <row r="496" spans="2:6" x14ac:dyDescent="0.25">
      <c r="B496">
        <v>2221</v>
      </c>
      <c r="C496">
        <v>1</v>
      </c>
      <c r="D496">
        <v>491</v>
      </c>
      <c r="E496" t="s">
        <v>613</v>
      </c>
      <c r="F496" s="228">
        <v>3.2899999999999999E-2</v>
      </c>
    </row>
    <row r="497" spans="2:6" x14ac:dyDescent="0.25">
      <c r="B497">
        <v>2221</v>
      </c>
      <c r="C497">
        <v>1</v>
      </c>
      <c r="D497">
        <v>492</v>
      </c>
      <c r="E497" t="s">
        <v>614</v>
      </c>
      <c r="F497" s="228">
        <v>1.5599999999999999E-2</v>
      </c>
    </row>
    <row r="498" spans="2:6" x14ac:dyDescent="0.25">
      <c r="B498">
        <v>2221</v>
      </c>
      <c r="C498">
        <v>1</v>
      </c>
      <c r="D498">
        <v>493</v>
      </c>
      <c r="E498" t="s">
        <v>615</v>
      </c>
      <c r="F498" s="228">
        <v>3.6700000000000003E-2</v>
      </c>
    </row>
    <row r="499" spans="2:6" x14ac:dyDescent="0.25">
      <c r="B499">
        <v>2221</v>
      </c>
      <c r="C499">
        <v>1</v>
      </c>
      <c r="D499">
        <v>494</v>
      </c>
      <c r="E499" t="s">
        <v>616</v>
      </c>
      <c r="F499" s="228">
        <v>2.69E-2</v>
      </c>
    </row>
    <row r="500" spans="2:6" x14ac:dyDescent="0.25">
      <c r="B500">
        <v>2221</v>
      </c>
      <c r="C500">
        <v>1</v>
      </c>
      <c r="D500">
        <v>495</v>
      </c>
      <c r="E500" t="s">
        <v>617</v>
      </c>
      <c r="F500" s="228">
        <v>2.7300000000000001E-2</v>
      </c>
    </row>
    <row r="501" spans="2:6" x14ac:dyDescent="0.25">
      <c r="B501">
        <v>2221</v>
      </c>
      <c r="C501">
        <v>1</v>
      </c>
      <c r="D501">
        <v>496</v>
      </c>
      <c r="E501" t="s">
        <v>618</v>
      </c>
      <c r="F501">
        <v>51</v>
      </c>
    </row>
    <row r="502" spans="2:6" x14ac:dyDescent="0.25">
      <c r="B502">
        <v>2221</v>
      </c>
      <c r="C502">
        <v>1</v>
      </c>
      <c r="D502">
        <v>497</v>
      </c>
      <c r="E502" t="s">
        <v>619</v>
      </c>
      <c r="F502">
        <v>122</v>
      </c>
    </row>
    <row r="503" spans="2:6" x14ac:dyDescent="0.25">
      <c r="B503">
        <v>2221</v>
      </c>
      <c r="C503">
        <v>1</v>
      </c>
      <c r="D503">
        <v>498</v>
      </c>
      <c r="E503" t="s">
        <v>620</v>
      </c>
      <c r="F503">
        <v>17</v>
      </c>
    </row>
    <row r="504" spans="2:6" x14ac:dyDescent="0.25">
      <c r="B504">
        <v>2221</v>
      </c>
      <c r="C504">
        <v>1</v>
      </c>
      <c r="D504">
        <v>499</v>
      </c>
      <c r="E504" t="s">
        <v>621</v>
      </c>
      <c r="F504">
        <v>47</v>
      </c>
    </row>
    <row r="505" spans="2:6" x14ac:dyDescent="0.25">
      <c r="B505">
        <v>2221</v>
      </c>
      <c r="C505">
        <v>1</v>
      </c>
      <c r="D505">
        <v>500</v>
      </c>
      <c r="E505" t="s">
        <v>622</v>
      </c>
      <c r="F505">
        <v>82</v>
      </c>
    </row>
    <row r="506" spans="2:6" x14ac:dyDescent="0.25">
      <c r="B506">
        <v>2221</v>
      </c>
      <c r="C506">
        <v>1</v>
      </c>
      <c r="D506">
        <v>501</v>
      </c>
      <c r="E506" t="s">
        <v>623</v>
      </c>
      <c r="F506">
        <v>64</v>
      </c>
    </row>
    <row r="507" spans="2:6" x14ac:dyDescent="0.25">
      <c r="B507">
        <v>2221</v>
      </c>
      <c r="C507">
        <v>1</v>
      </c>
      <c r="D507">
        <v>502</v>
      </c>
      <c r="E507" t="s">
        <v>624</v>
      </c>
      <c r="F507">
        <v>156</v>
      </c>
    </row>
    <row r="508" spans="2:6" x14ac:dyDescent="0.25">
      <c r="B508">
        <v>2221</v>
      </c>
      <c r="C508">
        <v>1</v>
      </c>
      <c r="D508">
        <v>503</v>
      </c>
      <c r="E508" t="s">
        <v>625</v>
      </c>
      <c r="F508">
        <v>129</v>
      </c>
    </row>
    <row r="509" spans="2:6" x14ac:dyDescent="0.25">
      <c r="B509">
        <v>2221</v>
      </c>
      <c r="C509">
        <v>1</v>
      </c>
      <c r="D509">
        <v>504</v>
      </c>
      <c r="E509" t="s">
        <v>626</v>
      </c>
      <c r="F509">
        <v>92</v>
      </c>
    </row>
    <row r="510" spans="2:6" x14ac:dyDescent="0.25">
      <c r="B510">
        <v>2221</v>
      </c>
      <c r="C510">
        <v>1</v>
      </c>
      <c r="D510">
        <v>505</v>
      </c>
      <c r="E510" t="s">
        <v>627</v>
      </c>
      <c r="F510">
        <v>113</v>
      </c>
    </row>
    <row r="511" spans="2:6" x14ac:dyDescent="0.25">
      <c r="B511">
        <v>2221</v>
      </c>
      <c r="C511">
        <v>1</v>
      </c>
      <c r="D511">
        <v>506</v>
      </c>
      <c r="E511" t="s">
        <v>628</v>
      </c>
      <c r="F511">
        <v>21</v>
      </c>
    </row>
    <row r="512" spans="2:6" x14ac:dyDescent="0.25">
      <c r="B512">
        <v>2221</v>
      </c>
      <c r="C512">
        <v>1</v>
      </c>
      <c r="D512">
        <v>507</v>
      </c>
      <c r="E512" t="s">
        <v>629</v>
      </c>
      <c r="F512">
        <v>28</v>
      </c>
    </row>
    <row r="513" spans="2:6" x14ac:dyDescent="0.25">
      <c r="B513">
        <v>2221</v>
      </c>
      <c r="C513">
        <v>1</v>
      </c>
      <c r="D513">
        <v>508</v>
      </c>
      <c r="E513" t="s">
        <v>630</v>
      </c>
      <c r="F513">
        <v>48</v>
      </c>
    </row>
    <row r="514" spans="2:6" x14ac:dyDescent="0.25">
      <c r="B514">
        <v>2221</v>
      </c>
      <c r="C514">
        <v>1</v>
      </c>
      <c r="D514">
        <v>509</v>
      </c>
      <c r="E514" t="s">
        <v>631</v>
      </c>
      <c r="F514">
        <v>18</v>
      </c>
    </row>
    <row r="515" spans="2:6" x14ac:dyDescent="0.25">
      <c r="B515">
        <v>2221</v>
      </c>
      <c r="C515">
        <v>1</v>
      </c>
      <c r="D515">
        <v>510</v>
      </c>
      <c r="E515" t="s">
        <v>632</v>
      </c>
      <c r="F515">
        <v>156</v>
      </c>
    </row>
    <row r="516" spans="2:6" x14ac:dyDescent="0.25">
      <c r="B516">
        <v>2221</v>
      </c>
      <c r="C516">
        <v>1</v>
      </c>
      <c r="D516">
        <v>511</v>
      </c>
      <c r="E516" t="s">
        <v>633</v>
      </c>
      <c r="F516">
        <v>3</v>
      </c>
    </row>
    <row r="517" spans="2:6" x14ac:dyDescent="0.25">
      <c r="B517">
        <v>2221</v>
      </c>
      <c r="C517">
        <v>1</v>
      </c>
      <c r="D517">
        <v>512</v>
      </c>
      <c r="E517" t="s">
        <v>634</v>
      </c>
      <c r="F517">
        <v>5</v>
      </c>
    </row>
    <row r="518" spans="2:6" x14ac:dyDescent="0.25">
      <c r="B518">
        <v>2221</v>
      </c>
      <c r="C518">
        <v>1</v>
      </c>
      <c r="D518">
        <v>513</v>
      </c>
      <c r="E518" t="s">
        <v>635</v>
      </c>
      <c r="F518">
        <v>2</v>
      </c>
    </row>
    <row r="519" spans="2:6" x14ac:dyDescent="0.25">
      <c r="B519">
        <v>2221</v>
      </c>
      <c r="C519">
        <v>1</v>
      </c>
      <c r="D519">
        <v>514</v>
      </c>
      <c r="E519" t="s">
        <v>636</v>
      </c>
      <c r="F519">
        <v>4</v>
      </c>
    </row>
    <row r="520" spans="2:6" x14ac:dyDescent="0.25">
      <c r="B520">
        <v>2221</v>
      </c>
      <c r="C520">
        <v>1</v>
      </c>
      <c r="D520">
        <v>515</v>
      </c>
      <c r="E520" t="s">
        <v>637</v>
      </c>
      <c r="F520">
        <v>11</v>
      </c>
    </row>
    <row r="521" spans="2:6" x14ac:dyDescent="0.25">
      <c r="B521">
        <v>2221</v>
      </c>
      <c r="C521">
        <v>1</v>
      </c>
      <c r="D521">
        <v>516</v>
      </c>
      <c r="E521" t="s">
        <v>638</v>
      </c>
      <c r="F521">
        <v>7</v>
      </c>
    </row>
    <row r="522" spans="2:6" x14ac:dyDescent="0.25">
      <c r="B522">
        <v>2221</v>
      </c>
      <c r="C522">
        <v>1</v>
      </c>
      <c r="D522">
        <v>517</v>
      </c>
      <c r="E522" t="s">
        <v>639</v>
      </c>
      <c r="F522">
        <v>9</v>
      </c>
    </row>
    <row r="523" spans="2:6" x14ac:dyDescent="0.25">
      <c r="B523">
        <v>2221</v>
      </c>
      <c r="C523">
        <v>1</v>
      </c>
      <c r="D523">
        <v>518</v>
      </c>
      <c r="E523" t="s">
        <v>640</v>
      </c>
      <c r="F523">
        <v>8</v>
      </c>
    </row>
    <row r="524" spans="2:6" x14ac:dyDescent="0.25">
      <c r="B524">
        <v>2221</v>
      </c>
      <c r="C524">
        <v>1</v>
      </c>
      <c r="D524">
        <v>519</v>
      </c>
      <c r="E524" t="s">
        <v>641</v>
      </c>
      <c r="F524">
        <v>4</v>
      </c>
    </row>
    <row r="525" spans="2:6" x14ac:dyDescent="0.25">
      <c r="B525">
        <v>2221</v>
      </c>
      <c r="C525">
        <v>1</v>
      </c>
      <c r="D525">
        <v>520</v>
      </c>
      <c r="E525" t="s">
        <v>642</v>
      </c>
      <c r="F525">
        <v>4</v>
      </c>
    </row>
    <row r="526" spans="2:6" x14ac:dyDescent="0.25">
      <c r="B526">
        <v>2221</v>
      </c>
      <c r="C526">
        <v>1</v>
      </c>
      <c r="D526">
        <v>521</v>
      </c>
      <c r="E526" t="s">
        <v>643</v>
      </c>
      <c r="F526">
        <v>4</v>
      </c>
    </row>
    <row r="527" spans="2:6" x14ac:dyDescent="0.25">
      <c r="B527">
        <v>2221</v>
      </c>
      <c r="C527">
        <v>1</v>
      </c>
      <c r="D527">
        <v>522</v>
      </c>
      <c r="E527" t="s">
        <v>644</v>
      </c>
      <c r="F527">
        <v>6</v>
      </c>
    </row>
    <row r="528" spans="2:6" x14ac:dyDescent="0.25">
      <c r="B528">
        <v>2221</v>
      </c>
      <c r="C528">
        <v>1</v>
      </c>
      <c r="D528">
        <v>523</v>
      </c>
      <c r="E528" t="s">
        <v>645</v>
      </c>
      <c r="F528">
        <v>7</v>
      </c>
    </row>
    <row r="529" spans="2:6" x14ac:dyDescent="0.25">
      <c r="B529">
        <v>2221</v>
      </c>
      <c r="C529">
        <v>1</v>
      </c>
      <c r="D529">
        <v>524</v>
      </c>
      <c r="E529" t="s">
        <v>646</v>
      </c>
      <c r="F529">
        <v>5</v>
      </c>
    </row>
    <row r="530" spans="2:6" x14ac:dyDescent="0.25">
      <c r="B530">
        <v>2221</v>
      </c>
      <c r="C530">
        <v>1</v>
      </c>
      <c r="D530">
        <v>525</v>
      </c>
      <c r="E530" t="s">
        <v>647</v>
      </c>
      <c r="F530">
        <v>6</v>
      </c>
    </row>
    <row r="531" spans="2:6" x14ac:dyDescent="0.25">
      <c r="B531">
        <v>2221</v>
      </c>
      <c r="C531">
        <v>1</v>
      </c>
      <c r="D531">
        <v>526</v>
      </c>
      <c r="E531" t="s">
        <v>648</v>
      </c>
      <c r="F531">
        <v>3</v>
      </c>
    </row>
    <row r="532" spans="2:6" x14ac:dyDescent="0.25">
      <c r="B532">
        <v>2221</v>
      </c>
      <c r="C532">
        <v>1</v>
      </c>
      <c r="D532">
        <v>527</v>
      </c>
      <c r="E532" t="s">
        <v>649</v>
      </c>
      <c r="F532">
        <v>4</v>
      </c>
    </row>
    <row r="533" spans="2:6" x14ac:dyDescent="0.25">
      <c r="B533">
        <v>2221</v>
      </c>
      <c r="C533">
        <v>1</v>
      </c>
      <c r="D533">
        <v>528</v>
      </c>
      <c r="E533" t="s">
        <v>650</v>
      </c>
      <c r="F533">
        <v>3</v>
      </c>
    </row>
    <row r="534" spans="2:6" x14ac:dyDescent="0.25">
      <c r="B534">
        <v>2221</v>
      </c>
      <c r="C534">
        <v>1</v>
      </c>
      <c r="D534">
        <v>529</v>
      </c>
      <c r="E534" t="s">
        <v>651</v>
      </c>
      <c r="F534">
        <v>4</v>
      </c>
    </row>
    <row r="535" spans="2:6" x14ac:dyDescent="0.25">
      <c r="B535">
        <v>2221</v>
      </c>
      <c r="C535">
        <v>1</v>
      </c>
      <c r="D535">
        <v>530</v>
      </c>
      <c r="E535" t="s">
        <v>652</v>
      </c>
      <c r="F535">
        <v>7</v>
      </c>
    </row>
    <row r="536" spans="2:6" x14ac:dyDescent="0.25">
      <c r="B536">
        <v>2221</v>
      </c>
      <c r="C536">
        <v>1</v>
      </c>
      <c r="D536">
        <v>531</v>
      </c>
      <c r="E536" t="s">
        <v>653</v>
      </c>
      <c r="F536">
        <v>4</v>
      </c>
    </row>
    <row r="537" spans="2:6" x14ac:dyDescent="0.25">
      <c r="B537">
        <v>2221</v>
      </c>
      <c r="C537">
        <v>1</v>
      </c>
      <c r="D537">
        <v>532</v>
      </c>
      <c r="E537" t="s">
        <v>654</v>
      </c>
      <c r="F537">
        <v>3</v>
      </c>
    </row>
    <row r="538" spans="2:6" x14ac:dyDescent="0.25">
      <c r="B538">
        <v>2221</v>
      </c>
      <c r="C538">
        <v>1</v>
      </c>
      <c r="D538">
        <v>533</v>
      </c>
      <c r="E538" t="s">
        <v>655</v>
      </c>
      <c r="F538">
        <v>5</v>
      </c>
    </row>
    <row r="539" spans="2:6" x14ac:dyDescent="0.25">
      <c r="B539">
        <v>2221</v>
      </c>
      <c r="C539">
        <v>1</v>
      </c>
      <c r="D539">
        <v>534</v>
      </c>
      <c r="E539" t="s">
        <v>656</v>
      </c>
      <c r="F539">
        <v>3</v>
      </c>
    </row>
    <row r="540" spans="2:6" x14ac:dyDescent="0.25">
      <c r="B540">
        <v>2221</v>
      </c>
      <c r="C540">
        <v>1</v>
      </c>
      <c r="D540">
        <v>535</v>
      </c>
      <c r="E540" t="s">
        <v>657</v>
      </c>
      <c r="F540">
        <v>3</v>
      </c>
    </row>
    <row r="541" spans="2:6" x14ac:dyDescent="0.25">
      <c r="B541">
        <v>2221</v>
      </c>
      <c r="C541">
        <v>1</v>
      </c>
      <c r="D541">
        <v>536</v>
      </c>
      <c r="E541" t="s">
        <v>658</v>
      </c>
      <c r="F541">
        <v>3</v>
      </c>
    </row>
    <row r="542" spans="2:6" x14ac:dyDescent="0.25">
      <c r="B542">
        <v>2221</v>
      </c>
      <c r="C542">
        <v>1</v>
      </c>
      <c r="D542">
        <v>537</v>
      </c>
      <c r="E542" t="s">
        <v>659</v>
      </c>
      <c r="F542">
        <v>3</v>
      </c>
    </row>
    <row r="543" spans="2:6" x14ac:dyDescent="0.25">
      <c r="B543">
        <v>2221</v>
      </c>
      <c r="C543">
        <v>1</v>
      </c>
      <c r="D543">
        <v>538</v>
      </c>
      <c r="E543" t="s">
        <v>660</v>
      </c>
      <c r="F543">
        <v>6</v>
      </c>
    </row>
    <row r="544" spans="2:6" x14ac:dyDescent="0.25">
      <c r="B544">
        <v>2221</v>
      </c>
      <c r="C544">
        <v>1</v>
      </c>
      <c r="D544">
        <v>539</v>
      </c>
      <c r="E544" t="s">
        <v>661</v>
      </c>
      <c r="F544">
        <v>4</v>
      </c>
    </row>
    <row r="545" spans="2:6" x14ac:dyDescent="0.25">
      <c r="B545">
        <v>2221</v>
      </c>
      <c r="C545">
        <v>1</v>
      </c>
      <c r="D545">
        <v>540</v>
      </c>
      <c r="E545" t="s">
        <v>662</v>
      </c>
      <c r="F545">
        <v>3</v>
      </c>
    </row>
    <row r="546" spans="2:6" x14ac:dyDescent="0.25">
      <c r="B546">
        <v>2221</v>
      </c>
      <c r="C546">
        <v>1</v>
      </c>
      <c r="D546">
        <v>541</v>
      </c>
      <c r="E546" t="s">
        <v>663</v>
      </c>
      <c r="F546">
        <v>17968</v>
      </c>
    </row>
    <row r="547" spans="2:6" x14ac:dyDescent="0.25">
      <c r="B547">
        <v>2221</v>
      </c>
      <c r="C547">
        <v>1</v>
      </c>
      <c r="D547">
        <v>542</v>
      </c>
      <c r="E547" t="s">
        <v>664</v>
      </c>
      <c r="F547">
        <v>5229</v>
      </c>
    </row>
    <row r="548" spans="2:6" x14ac:dyDescent="0.25">
      <c r="B548">
        <v>2221</v>
      </c>
      <c r="C548">
        <v>1</v>
      </c>
      <c r="D548">
        <v>543</v>
      </c>
      <c r="E548" t="s">
        <v>665</v>
      </c>
      <c r="F548">
        <v>7973</v>
      </c>
    </row>
    <row r="549" spans="2:6" x14ac:dyDescent="0.25">
      <c r="B549">
        <v>2221</v>
      </c>
      <c r="C549">
        <v>1</v>
      </c>
      <c r="D549">
        <v>544</v>
      </c>
      <c r="E549" t="s">
        <v>666</v>
      </c>
      <c r="F549">
        <v>16691</v>
      </c>
    </row>
    <row r="550" spans="2:6" x14ac:dyDescent="0.25">
      <c r="B550">
        <v>2221</v>
      </c>
      <c r="C550">
        <v>1</v>
      </c>
      <c r="D550">
        <v>545</v>
      </c>
      <c r="E550" t="s">
        <v>667</v>
      </c>
      <c r="F550">
        <v>15117</v>
      </c>
    </row>
    <row r="551" spans="2:6" x14ac:dyDescent="0.25">
      <c r="B551">
        <v>2221</v>
      </c>
      <c r="C551">
        <v>1</v>
      </c>
      <c r="D551">
        <v>546</v>
      </c>
      <c r="E551" t="s">
        <v>668</v>
      </c>
      <c r="F551">
        <v>22406</v>
      </c>
    </row>
    <row r="552" spans="2:6" x14ac:dyDescent="0.25">
      <c r="B552">
        <v>2221</v>
      </c>
      <c r="C552">
        <v>1</v>
      </c>
      <c r="D552">
        <v>547</v>
      </c>
      <c r="E552" t="s">
        <v>669</v>
      </c>
      <c r="F552">
        <v>44491</v>
      </c>
    </row>
    <row r="553" spans="2:6" x14ac:dyDescent="0.25">
      <c r="B553">
        <v>2221</v>
      </c>
      <c r="C553">
        <v>1</v>
      </c>
      <c r="D553">
        <v>548</v>
      </c>
      <c r="E553" t="s">
        <v>670</v>
      </c>
      <c r="F553">
        <v>11736</v>
      </c>
    </row>
    <row r="554" spans="2:6" x14ac:dyDescent="0.25">
      <c r="B554">
        <v>2221</v>
      </c>
      <c r="C554">
        <v>1</v>
      </c>
      <c r="D554">
        <v>549</v>
      </c>
      <c r="E554" t="s">
        <v>671</v>
      </c>
      <c r="F554">
        <v>27349</v>
      </c>
    </row>
    <row r="555" spans="2:6" x14ac:dyDescent="0.25">
      <c r="B555">
        <v>2221</v>
      </c>
      <c r="C555">
        <v>1</v>
      </c>
      <c r="D555">
        <v>550</v>
      </c>
      <c r="E555" t="s">
        <v>672</v>
      </c>
      <c r="F555">
        <v>31743</v>
      </c>
    </row>
    <row r="556" spans="2:6" x14ac:dyDescent="0.25">
      <c r="B556">
        <v>2221</v>
      </c>
      <c r="C556">
        <v>1</v>
      </c>
      <c r="D556">
        <v>551</v>
      </c>
      <c r="E556" t="s">
        <v>673</v>
      </c>
      <c r="F556">
        <v>984</v>
      </c>
    </row>
    <row r="557" spans="2:6" x14ac:dyDescent="0.25">
      <c r="B557">
        <v>2221</v>
      </c>
      <c r="C557">
        <v>1</v>
      </c>
      <c r="D557">
        <v>552</v>
      </c>
      <c r="E557" t="s">
        <v>674</v>
      </c>
      <c r="F557">
        <v>914</v>
      </c>
    </row>
    <row r="558" spans="2:6" x14ac:dyDescent="0.25">
      <c r="B558">
        <v>2221</v>
      </c>
      <c r="C558">
        <v>1</v>
      </c>
      <c r="D558">
        <v>553</v>
      </c>
      <c r="E558" t="s">
        <v>675</v>
      </c>
      <c r="F558">
        <v>16091</v>
      </c>
    </row>
    <row r="559" spans="2:6" x14ac:dyDescent="0.25">
      <c r="B559">
        <v>2221</v>
      </c>
      <c r="C559">
        <v>1</v>
      </c>
      <c r="D559">
        <v>554</v>
      </c>
      <c r="E559" t="s">
        <v>676</v>
      </c>
      <c r="F559">
        <v>1159</v>
      </c>
    </row>
    <row r="560" spans="2:6" x14ac:dyDescent="0.25">
      <c r="B560">
        <v>2221</v>
      </c>
      <c r="C560">
        <v>1</v>
      </c>
      <c r="D560">
        <v>555</v>
      </c>
      <c r="E560" t="s">
        <v>677</v>
      </c>
      <c r="F560">
        <v>219851</v>
      </c>
    </row>
    <row r="561" spans="2:6" x14ac:dyDescent="0.25">
      <c r="B561">
        <v>2221</v>
      </c>
      <c r="C561">
        <v>1</v>
      </c>
      <c r="D561">
        <v>556</v>
      </c>
      <c r="E561" t="s">
        <v>678</v>
      </c>
      <c r="F561">
        <v>18532</v>
      </c>
    </row>
    <row r="562" spans="2:6" x14ac:dyDescent="0.25">
      <c r="B562">
        <v>2221</v>
      </c>
      <c r="C562">
        <v>1</v>
      </c>
      <c r="D562">
        <v>557</v>
      </c>
      <c r="E562" t="s">
        <v>679</v>
      </c>
      <c r="F562">
        <v>5401</v>
      </c>
    </row>
    <row r="563" spans="2:6" x14ac:dyDescent="0.25">
      <c r="B563">
        <v>2221</v>
      </c>
      <c r="C563">
        <v>1</v>
      </c>
      <c r="D563">
        <v>558</v>
      </c>
      <c r="E563" t="s">
        <v>680</v>
      </c>
      <c r="F563">
        <v>8056</v>
      </c>
    </row>
    <row r="564" spans="2:6" x14ac:dyDescent="0.25">
      <c r="B564">
        <v>2221</v>
      </c>
      <c r="C564">
        <v>1</v>
      </c>
      <c r="D564">
        <v>559</v>
      </c>
      <c r="E564" t="s">
        <v>681</v>
      </c>
      <c r="F564">
        <v>17227</v>
      </c>
    </row>
    <row r="565" spans="2:6" x14ac:dyDescent="0.25">
      <c r="B565">
        <v>2221</v>
      </c>
      <c r="C565">
        <v>1</v>
      </c>
      <c r="D565">
        <v>560</v>
      </c>
      <c r="E565" t="s">
        <v>682</v>
      </c>
      <c r="F565">
        <v>15778</v>
      </c>
    </row>
    <row r="566" spans="2:6" x14ac:dyDescent="0.25">
      <c r="B566">
        <v>2221</v>
      </c>
      <c r="C566">
        <v>1</v>
      </c>
      <c r="D566">
        <v>561</v>
      </c>
      <c r="E566" t="s">
        <v>683</v>
      </c>
      <c r="F566">
        <v>23631</v>
      </c>
    </row>
    <row r="567" spans="2:6" x14ac:dyDescent="0.25">
      <c r="B567">
        <v>2221</v>
      </c>
      <c r="C567">
        <v>1</v>
      </c>
      <c r="D567">
        <v>562</v>
      </c>
      <c r="E567" t="s">
        <v>684</v>
      </c>
      <c r="F567">
        <v>48868</v>
      </c>
    </row>
    <row r="568" spans="2:6" x14ac:dyDescent="0.25">
      <c r="B568">
        <v>2221</v>
      </c>
      <c r="C568">
        <v>1</v>
      </c>
      <c r="D568">
        <v>563</v>
      </c>
      <c r="E568" t="s">
        <v>685</v>
      </c>
      <c r="F568">
        <v>12925</v>
      </c>
    </row>
    <row r="569" spans="2:6" x14ac:dyDescent="0.25">
      <c r="B569">
        <v>2221</v>
      </c>
      <c r="C569">
        <v>1</v>
      </c>
      <c r="D569">
        <v>564</v>
      </c>
      <c r="E569" t="s">
        <v>686</v>
      </c>
      <c r="F569">
        <v>28372</v>
      </c>
    </row>
    <row r="570" spans="2:6" x14ac:dyDescent="0.25">
      <c r="B570">
        <v>2221</v>
      </c>
      <c r="C570">
        <v>1</v>
      </c>
      <c r="D570">
        <v>565</v>
      </c>
      <c r="E570" t="s">
        <v>687</v>
      </c>
      <c r="F570">
        <v>33028</v>
      </c>
    </row>
    <row r="571" spans="2:6" x14ac:dyDescent="0.25">
      <c r="B571">
        <v>2221</v>
      </c>
      <c r="C571">
        <v>1</v>
      </c>
      <c r="D571">
        <v>566</v>
      </c>
      <c r="E571" t="s">
        <v>688</v>
      </c>
      <c r="F571">
        <v>1065</v>
      </c>
    </row>
    <row r="572" spans="2:6" x14ac:dyDescent="0.25">
      <c r="B572">
        <v>2221</v>
      </c>
      <c r="C572">
        <v>1</v>
      </c>
      <c r="D572">
        <v>567</v>
      </c>
      <c r="E572" t="s">
        <v>689</v>
      </c>
      <c r="F572">
        <v>961</v>
      </c>
    </row>
    <row r="573" spans="2:6" x14ac:dyDescent="0.25">
      <c r="B573">
        <v>2221</v>
      </c>
      <c r="C573">
        <v>1</v>
      </c>
      <c r="D573">
        <v>568</v>
      </c>
      <c r="E573" t="s">
        <v>690</v>
      </c>
      <c r="F573">
        <v>17024</v>
      </c>
    </row>
    <row r="574" spans="2:6" x14ac:dyDescent="0.25">
      <c r="B574">
        <v>2221</v>
      </c>
      <c r="C574">
        <v>1</v>
      </c>
      <c r="D574">
        <v>569</v>
      </c>
      <c r="E574" t="s">
        <v>691</v>
      </c>
      <c r="F574">
        <v>1229</v>
      </c>
    </row>
    <row r="575" spans="2:6" x14ac:dyDescent="0.25">
      <c r="B575">
        <v>2221</v>
      </c>
      <c r="C575">
        <v>1</v>
      </c>
      <c r="D575">
        <v>570</v>
      </c>
      <c r="E575" t="s">
        <v>692</v>
      </c>
      <c r="F575">
        <v>232097</v>
      </c>
    </row>
    <row r="576" spans="2:6" x14ac:dyDescent="0.25">
      <c r="B576">
        <v>2221</v>
      </c>
      <c r="C576">
        <v>1</v>
      </c>
      <c r="D576">
        <v>571</v>
      </c>
      <c r="E576" t="s">
        <v>693</v>
      </c>
      <c r="F576">
        <v>17942</v>
      </c>
    </row>
    <row r="577" spans="2:6" x14ac:dyDescent="0.25">
      <c r="B577">
        <v>2221</v>
      </c>
      <c r="C577">
        <v>1</v>
      </c>
      <c r="D577">
        <v>572</v>
      </c>
      <c r="E577" t="s">
        <v>694</v>
      </c>
      <c r="F577">
        <v>5151</v>
      </c>
    </row>
    <row r="578" spans="2:6" x14ac:dyDescent="0.25">
      <c r="B578">
        <v>2221</v>
      </c>
      <c r="C578">
        <v>1</v>
      </c>
      <c r="D578">
        <v>573</v>
      </c>
      <c r="E578" t="s">
        <v>695</v>
      </c>
      <c r="F578">
        <v>7973</v>
      </c>
    </row>
    <row r="579" spans="2:6" x14ac:dyDescent="0.25">
      <c r="B579">
        <v>2221</v>
      </c>
      <c r="C579">
        <v>1</v>
      </c>
      <c r="D579">
        <v>574</v>
      </c>
      <c r="E579" t="s">
        <v>696</v>
      </c>
      <c r="F579">
        <v>16688</v>
      </c>
    </row>
    <row r="580" spans="2:6" x14ac:dyDescent="0.25">
      <c r="B580">
        <v>2221</v>
      </c>
      <c r="C580">
        <v>1</v>
      </c>
      <c r="D580">
        <v>575</v>
      </c>
      <c r="E580" t="s">
        <v>697</v>
      </c>
      <c r="F580">
        <v>13310</v>
      </c>
    </row>
    <row r="581" spans="2:6" x14ac:dyDescent="0.25">
      <c r="B581">
        <v>2221</v>
      </c>
      <c r="C581">
        <v>1</v>
      </c>
      <c r="D581">
        <v>576</v>
      </c>
      <c r="E581" t="s">
        <v>698</v>
      </c>
      <c r="F581">
        <v>22303</v>
      </c>
    </row>
    <row r="582" spans="2:6" x14ac:dyDescent="0.25">
      <c r="B582">
        <v>2221</v>
      </c>
      <c r="C582">
        <v>1</v>
      </c>
      <c r="D582">
        <v>577</v>
      </c>
      <c r="E582" t="s">
        <v>699</v>
      </c>
      <c r="F582">
        <v>36943</v>
      </c>
    </row>
    <row r="583" spans="2:6" x14ac:dyDescent="0.25">
      <c r="B583">
        <v>2221</v>
      </c>
      <c r="C583">
        <v>1</v>
      </c>
      <c r="D583">
        <v>578</v>
      </c>
      <c r="E583" t="s">
        <v>700</v>
      </c>
      <c r="F583">
        <v>11313</v>
      </c>
    </row>
    <row r="584" spans="2:6" x14ac:dyDescent="0.25">
      <c r="B584">
        <v>2221</v>
      </c>
      <c r="C584">
        <v>1</v>
      </c>
      <c r="D584">
        <v>579</v>
      </c>
      <c r="E584" t="s">
        <v>701</v>
      </c>
      <c r="F584">
        <v>27079</v>
      </c>
    </row>
    <row r="585" spans="2:6" x14ac:dyDescent="0.25">
      <c r="B585">
        <v>2221</v>
      </c>
      <c r="C585">
        <v>1</v>
      </c>
      <c r="D585">
        <v>580</v>
      </c>
      <c r="E585" t="s">
        <v>702</v>
      </c>
      <c r="F585">
        <v>31726</v>
      </c>
    </row>
    <row r="586" spans="2:6" x14ac:dyDescent="0.25">
      <c r="B586">
        <v>2221</v>
      </c>
      <c r="C586">
        <v>1</v>
      </c>
      <c r="D586">
        <v>581</v>
      </c>
      <c r="E586" t="s">
        <v>703</v>
      </c>
      <c r="F586">
        <v>982</v>
      </c>
    </row>
    <row r="587" spans="2:6" x14ac:dyDescent="0.25">
      <c r="B587">
        <v>2221</v>
      </c>
      <c r="C587">
        <v>1</v>
      </c>
      <c r="D587">
        <v>582</v>
      </c>
      <c r="E587" t="s">
        <v>704</v>
      </c>
      <c r="F587">
        <v>890</v>
      </c>
    </row>
    <row r="588" spans="2:6" x14ac:dyDescent="0.25">
      <c r="B588">
        <v>2221</v>
      </c>
      <c r="C588">
        <v>1</v>
      </c>
      <c r="D588">
        <v>583</v>
      </c>
      <c r="E588" t="s">
        <v>705</v>
      </c>
      <c r="F588">
        <v>15754</v>
      </c>
    </row>
    <row r="589" spans="2:6" x14ac:dyDescent="0.25">
      <c r="B589">
        <v>2221</v>
      </c>
      <c r="C589">
        <v>1</v>
      </c>
      <c r="D589">
        <v>584</v>
      </c>
      <c r="E589" t="s">
        <v>706</v>
      </c>
      <c r="F589">
        <v>1159</v>
      </c>
    </row>
    <row r="590" spans="2:6" x14ac:dyDescent="0.25">
      <c r="B590">
        <v>2221</v>
      </c>
      <c r="C590">
        <v>1</v>
      </c>
      <c r="D590">
        <v>585</v>
      </c>
      <c r="E590" t="s">
        <v>707</v>
      </c>
      <c r="F590">
        <v>209213</v>
      </c>
    </row>
    <row r="591" spans="2:6" x14ac:dyDescent="0.25">
      <c r="B591">
        <v>2221</v>
      </c>
      <c r="C591">
        <v>1</v>
      </c>
      <c r="D591">
        <v>586</v>
      </c>
      <c r="E591" t="s">
        <v>708</v>
      </c>
      <c r="F591">
        <v>53</v>
      </c>
    </row>
    <row r="592" spans="2:6" x14ac:dyDescent="0.25">
      <c r="B592">
        <v>2221</v>
      </c>
      <c r="C592">
        <v>1</v>
      </c>
      <c r="D592">
        <v>587</v>
      </c>
      <c r="E592" t="s">
        <v>709</v>
      </c>
      <c r="F592">
        <v>78</v>
      </c>
    </row>
    <row r="593" spans="2:6" x14ac:dyDescent="0.25">
      <c r="B593">
        <v>2221</v>
      </c>
      <c r="C593">
        <v>1</v>
      </c>
      <c r="D593">
        <v>588</v>
      </c>
      <c r="E593" t="s">
        <v>710</v>
      </c>
      <c r="F593">
        <v>0</v>
      </c>
    </row>
    <row r="594" spans="2:6" x14ac:dyDescent="0.25">
      <c r="B594">
        <v>2221</v>
      </c>
      <c r="C594">
        <v>1</v>
      </c>
      <c r="D594">
        <v>589</v>
      </c>
      <c r="E594" t="s">
        <v>711</v>
      </c>
      <c r="F594">
        <v>3</v>
      </c>
    </row>
    <row r="595" spans="2:6" x14ac:dyDescent="0.25">
      <c r="B595">
        <v>2221</v>
      </c>
      <c r="C595">
        <v>1</v>
      </c>
      <c r="D595">
        <v>590</v>
      </c>
      <c r="E595" t="s">
        <v>712</v>
      </c>
      <c r="F595">
        <v>1807</v>
      </c>
    </row>
    <row r="596" spans="2:6" x14ac:dyDescent="0.25">
      <c r="B596">
        <v>2221</v>
      </c>
      <c r="C596">
        <v>1</v>
      </c>
      <c r="D596">
        <v>591</v>
      </c>
      <c r="E596" t="s">
        <v>713</v>
      </c>
      <c r="F596">
        <v>103</v>
      </c>
    </row>
    <row r="597" spans="2:6" x14ac:dyDescent="0.25">
      <c r="B597">
        <v>2221</v>
      </c>
      <c r="C597">
        <v>1</v>
      </c>
      <c r="D597">
        <v>592</v>
      </c>
      <c r="E597" t="s">
        <v>714</v>
      </c>
      <c r="F597">
        <v>7548</v>
      </c>
    </row>
    <row r="598" spans="2:6" x14ac:dyDescent="0.25">
      <c r="B598">
        <v>2221</v>
      </c>
      <c r="C598">
        <v>1</v>
      </c>
      <c r="D598">
        <v>593</v>
      </c>
      <c r="E598" t="s">
        <v>715</v>
      </c>
      <c r="F598">
        <v>467</v>
      </c>
    </row>
    <row r="599" spans="2:6" x14ac:dyDescent="0.25">
      <c r="B599">
        <v>2221</v>
      </c>
      <c r="C599">
        <v>1</v>
      </c>
      <c r="D599">
        <v>594</v>
      </c>
      <c r="E599" t="s">
        <v>716</v>
      </c>
      <c r="F599">
        <v>270</v>
      </c>
    </row>
    <row r="600" spans="2:6" x14ac:dyDescent="0.25">
      <c r="B600">
        <v>2221</v>
      </c>
      <c r="C600">
        <v>1</v>
      </c>
      <c r="D600">
        <v>595</v>
      </c>
      <c r="E600" t="s">
        <v>717</v>
      </c>
      <c r="F600">
        <v>17</v>
      </c>
    </row>
    <row r="601" spans="2:6" x14ac:dyDescent="0.25">
      <c r="B601">
        <v>2221</v>
      </c>
      <c r="C601">
        <v>1</v>
      </c>
      <c r="D601">
        <v>596</v>
      </c>
      <c r="E601" t="s">
        <v>718</v>
      </c>
      <c r="F601">
        <v>2</v>
      </c>
    </row>
    <row r="602" spans="2:6" x14ac:dyDescent="0.25">
      <c r="B602">
        <v>2221</v>
      </c>
      <c r="C602">
        <v>1</v>
      </c>
      <c r="D602">
        <v>597</v>
      </c>
      <c r="E602" t="s">
        <v>719</v>
      </c>
      <c r="F602">
        <v>24</v>
      </c>
    </row>
    <row r="603" spans="2:6" x14ac:dyDescent="0.25">
      <c r="B603">
        <v>2221</v>
      </c>
      <c r="C603">
        <v>1</v>
      </c>
      <c r="D603">
        <v>598</v>
      </c>
      <c r="E603" t="s">
        <v>720</v>
      </c>
      <c r="F603">
        <v>337</v>
      </c>
    </row>
    <row r="604" spans="2:6" x14ac:dyDescent="0.25">
      <c r="B604">
        <v>2221</v>
      </c>
      <c r="C604">
        <v>1</v>
      </c>
      <c r="D604">
        <v>599</v>
      </c>
      <c r="E604" t="s">
        <v>721</v>
      </c>
      <c r="F604">
        <v>0</v>
      </c>
    </row>
    <row r="605" spans="2:6" x14ac:dyDescent="0.25">
      <c r="B605">
        <v>2221</v>
      </c>
      <c r="C605">
        <v>1</v>
      </c>
      <c r="D605">
        <v>600</v>
      </c>
      <c r="E605" t="s">
        <v>722</v>
      </c>
      <c r="F605">
        <v>10709</v>
      </c>
    </row>
    <row r="606" spans="2:6" x14ac:dyDescent="0.25">
      <c r="B606">
        <v>2221</v>
      </c>
      <c r="C606">
        <v>1</v>
      </c>
      <c r="D606">
        <v>601</v>
      </c>
      <c r="E606" t="s">
        <v>723</v>
      </c>
      <c r="F606">
        <v>0</v>
      </c>
    </row>
    <row r="607" spans="2:6" x14ac:dyDescent="0.25">
      <c r="B607">
        <v>2221</v>
      </c>
      <c r="C607">
        <v>1</v>
      </c>
      <c r="D607">
        <v>602</v>
      </c>
      <c r="E607" t="s">
        <v>724</v>
      </c>
      <c r="F607">
        <v>0</v>
      </c>
    </row>
    <row r="608" spans="2:6" x14ac:dyDescent="0.25">
      <c r="B608">
        <v>2221</v>
      </c>
      <c r="C608">
        <v>1</v>
      </c>
      <c r="D608">
        <v>603</v>
      </c>
      <c r="E608" t="s">
        <v>725</v>
      </c>
      <c r="F608">
        <v>0</v>
      </c>
    </row>
    <row r="609" spans="2:6" x14ac:dyDescent="0.25">
      <c r="B609">
        <v>2221</v>
      </c>
      <c r="C609">
        <v>1</v>
      </c>
      <c r="D609">
        <v>604</v>
      </c>
      <c r="E609" t="s">
        <v>726</v>
      </c>
      <c r="F609">
        <v>0</v>
      </c>
    </row>
    <row r="610" spans="2:6" x14ac:dyDescent="0.25">
      <c r="B610">
        <v>2221</v>
      </c>
      <c r="C610">
        <v>1</v>
      </c>
      <c r="D610">
        <v>605</v>
      </c>
      <c r="E610" t="s">
        <v>727</v>
      </c>
      <c r="F610">
        <v>0</v>
      </c>
    </row>
    <row r="611" spans="2:6" x14ac:dyDescent="0.25">
      <c r="B611">
        <v>2221</v>
      </c>
      <c r="C611">
        <v>1</v>
      </c>
      <c r="D611">
        <v>606</v>
      </c>
      <c r="E611" t="s">
        <v>728</v>
      </c>
      <c r="F611">
        <v>0</v>
      </c>
    </row>
    <row r="612" spans="2:6" x14ac:dyDescent="0.25">
      <c r="B612">
        <v>2221</v>
      </c>
      <c r="C612">
        <v>1</v>
      </c>
      <c r="D612">
        <v>607</v>
      </c>
      <c r="E612" t="s">
        <v>729</v>
      </c>
      <c r="F612">
        <v>0</v>
      </c>
    </row>
    <row r="613" spans="2:6" x14ac:dyDescent="0.25">
      <c r="B613">
        <v>2221</v>
      </c>
      <c r="C613">
        <v>1</v>
      </c>
      <c r="D613">
        <v>608</v>
      </c>
      <c r="E613" t="s">
        <v>730</v>
      </c>
      <c r="F613">
        <v>0</v>
      </c>
    </row>
    <row r="614" spans="2:6" x14ac:dyDescent="0.25">
      <c r="B614">
        <v>2221</v>
      </c>
      <c r="C614">
        <v>1</v>
      </c>
      <c r="D614">
        <v>609</v>
      </c>
      <c r="E614" t="s">
        <v>731</v>
      </c>
      <c r="F614">
        <v>0</v>
      </c>
    </row>
    <row r="615" spans="2:6" x14ac:dyDescent="0.25">
      <c r="B615">
        <v>2221</v>
      </c>
      <c r="C615">
        <v>1</v>
      </c>
      <c r="D615">
        <v>610</v>
      </c>
      <c r="E615" t="s">
        <v>732</v>
      </c>
      <c r="F615">
        <v>0</v>
      </c>
    </row>
    <row r="616" spans="2:6" x14ac:dyDescent="0.25">
      <c r="B616">
        <v>2221</v>
      </c>
      <c r="C616">
        <v>1</v>
      </c>
      <c r="D616">
        <v>611</v>
      </c>
      <c r="E616" t="s">
        <v>733</v>
      </c>
      <c r="F616">
        <v>0</v>
      </c>
    </row>
    <row r="617" spans="2:6" x14ac:dyDescent="0.25">
      <c r="B617">
        <v>2221</v>
      </c>
      <c r="C617">
        <v>1</v>
      </c>
      <c r="D617">
        <v>612</v>
      </c>
      <c r="E617" t="s">
        <v>734</v>
      </c>
      <c r="F617">
        <v>0</v>
      </c>
    </row>
    <row r="618" spans="2:6" x14ac:dyDescent="0.25">
      <c r="B618">
        <v>2221</v>
      </c>
      <c r="C618">
        <v>1</v>
      </c>
      <c r="D618">
        <v>613</v>
      </c>
      <c r="E618" t="s">
        <v>735</v>
      </c>
      <c r="F618">
        <v>0</v>
      </c>
    </row>
    <row r="619" spans="2:6" x14ac:dyDescent="0.25">
      <c r="B619">
        <v>2221</v>
      </c>
      <c r="C619">
        <v>1</v>
      </c>
      <c r="D619">
        <v>614</v>
      </c>
      <c r="E619" t="s">
        <v>736</v>
      </c>
      <c r="F619">
        <v>0</v>
      </c>
    </row>
    <row r="620" spans="2:6" x14ac:dyDescent="0.25">
      <c r="B620">
        <v>2221</v>
      </c>
      <c r="C620">
        <v>1</v>
      </c>
      <c r="D620">
        <v>615</v>
      </c>
      <c r="E620" t="s">
        <v>737</v>
      </c>
      <c r="F620">
        <v>0</v>
      </c>
    </row>
    <row r="621" spans="2:6" x14ac:dyDescent="0.25">
      <c r="B621">
        <v>2221</v>
      </c>
      <c r="C621">
        <v>1</v>
      </c>
      <c r="D621">
        <v>616</v>
      </c>
      <c r="E621" t="s">
        <v>738</v>
      </c>
      <c r="F621">
        <v>473</v>
      </c>
    </row>
    <row r="622" spans="2:6" x14ac:dyDescent="0.25">
      <c r="B622">
        <v>2221</v>
      </c>
      <c r="C622">
        <v>1</v>
      </c>
      <c r="D622">
        <v>617</v>
      </c>
      <c r="E622" t="s">
        <v>739</v>
      </c>
      <c r="F622">
        <v>79</v>
      </c>
    </row>
    <row r="623" spans="2:6" x14ac:dyDescent="0.25">
      <c r="B623">
        <v>2221</v>
      </c>
      <c r="C623">
        <v>1</v>
      </c>
      <c r="D623">
        <v>618</v>
      </c>
      <c r="E623" t="s">
        <v>740</v>
      </c>
      <c r="F623">
        <v>56</v>
      </c>
    </row>
    <row r="624" spans="2:6" x14ac:dyDescent="0.25">
      <c r="B624">
        <v>2221</v>
      </c>
      <c r="C624">
        <v>1</v>
      </c>
      <c r="D624">
        <v>619</v>
      </c>
      <c r="E624" t="s">
        <v>741</v>
      </c>
      <c r="F624">
        <v>338</v>
      </c>
    </row>
    <row r="625" spans="2:6" x14ac:dyDescent="0.25">
      <c r="B625">
        <v>2221</v>
      </c>
      <c r="C625">
        <v>1</v>
      </c>
      <c r="D625">
        <v>620</v>
      </c>
      <c r="E625" t="s">
        <v>742</v>
      </c>
      <c r="F625">
        <v>530</v>
      </c>
    </row>
    <row r="626" spans="2:6" x14ac:dyDescent="0.25">
      <c r="B626">
        <v>2221</v>
      </c>
      <c r="C626">
        <v>1</v>
      </c>
      <c r="D626">
        <v>621</v>
      </c>
      <c r="E626" t="s">
        <v>743</v>
      </c>
      <c r="F626">
        <v>461</v>
      </c>
    </row>
    <row r="627" spans="2:6" x14ac:dyDescent="0.25">
      <c r="B627">
        <v>2221</v>
      </c>
      <c r="C627">
        <v>1</v>
      </c>
      <c r="D627">
        <v>622</v>
      </c>
      <c r="E627" t="s">
        <v>744</v>
      </c>
      <c r="F627">
        <v>2501</v>
      </c>
    </row>
    <row r="628" spans="2:6" x14ac:dyDescent="0.25">
      <c r="B628">
        <v>2221</v>
      </c>
      <c r="C628">
        <v>1</v>
      </c>
      <c r="D628">
        <v>623</v>
      </c>
      <c r="E628" t="s">
        <v>745</v>
      </c>
      <c r="F628">
        <v>536</v>
      </c>
    </row>
    <row r="629" spans="2:6" x14ac:dyDescent="0.25">
      <c r="B629">
        <v>2221</v>
      </c>
      <c r="C629">
        <v>1</v>
      </c>
      <c r="D629">
        <v>624</v>
      </c>
      <c r="E629" t="s">
        <v>746</v>
      </c>
      <c r="F629">
        <v>778</v>
      </c>
    </row>
    <row r="630" spans="2:6" x14ac:dyDescent="0.25">
      <c r="B630">
        <v>2221</v>
      </c>
      <c r="C630">
        <v>1</v>
      </c>
      <c r="D630">
        <v>625</v>
      </c>
      <c r="E630" t="s">
        <v>747</v>
      </c>
      <c r="F630">
        <v>712</v>
      </c>
    </row>
    <row r="631" spans="2:6" x14ac:dyDescent="0.25">
      <c r="B631">
        <v>2221</v>
      </c>
      <c r="C631">
        <v>1</v>
      </c>
      <c r="D631">
        <v>626</v>
      </c>
      <c r="E631" t="s">
        <v>748</v>
      </c>
      <c r="F631">
        <v>32</v>
      </c>
    </row>
    <row r="632" spans="2:6" x14ac:dyDescent="0.25">
      <c r="B632">
        <v>2221</v>
      </c>
      <c r="C632">
        <v>1</v>
      </c>
      <c r="D632">
        <v>627</v>
      </c>
      <c r="E632" t="s">
        <v>749</v>
      </c>
      <c r="F632">
        <v>14</v>
      </c>
    </row>
    <row r="633" spans="2:6" x14ac:dyDescent="0.25">
      <c r="B633">
        <v>2221</v>
      </c>
      <c r="C633">
        <v>1</v>
      </c>
      <c r="D633">
        <v>628</v>
      </c>
      <c r="E633" t="s">
        <v>750</v>
      </c>
      <c r="F633">
        <v>558</v>
      </c>
    </row>
    <row r="634" spans="2:6" x14ac:dyDescent="0.25">
      <c r="B634">
        <v>2221</v>
      </c>
      <c r="C634">
        <v>1</v>
      </c>
      <c r="D634">
        <v>629</v>
      </c>
      <c r="E634" t="s">
        <v>751</v>
      </c>
      <c r="F634">
        <v>32</v>
      </c>
    </row>
    <row r="635" spans="2:6" x14ac:dyDescent="0.25">
      <c r="B635">
        <v>2221</v>
      </c>
      <c r="C635">
        <v>1</v>
      </c>
      <c r="D635">
        <v>630</v>
      </c>
      <c r="E635" t="s">
        <v>752</v>
      </c>
      <c r="F635">
        <v>7100</v>
      </c>
    </row>
    <row r="636" spans="2:6" x14ac:dyDescent="0.25">
      <c r="B636">
        <v>2221</v>
      </c>
      <c r="C636">
        <v>1</v>
      </c>
      <c r="D636">
        <v>631</v>
      </c>
      <c r="E636" t="s">
        <v>753</v>
      </c>
      <c r="F636">
        <v>18559</v>
      </c>
    </row>
    <row r="637" spans="2:6" x14ac:dyDescent="0.25">
      <c r="B637">
        <v>2221</v>
      </c>
      <c r="C637">
        <v>1</v>
      </c>
      <c r="D637">
        <v>632</v>
      </c>
      <c r="E637" t="s">
        <v>754</v>
      </c>
      <c r="F637">
        <v>5401</v>
      </c>
    </row>
    <row r="638" spans="2:6" x14ac:dyDescent="0.25">
      <c r="B638">
        <v>2221</v>
      </c>
      <c r="C638">
        <v>1</v>
      </c>
      <c r="D638">
        <v>633</v>
      </c>
      <c r="E638" t="s">
        <v>755</v>
      </c>
      <c r="F638">
        <v>8057</v>
      </c>
    </row>
    <row r="639" spans="2:6" x14ac:dyDescent="0.25">
      <c r="B639">
        <v>2221</v>
      </c>
      <c r="C639">
        <v>1</v>
      </c>
      <c r="D639">
        <v>634</v>
      </c>
      <c r="E639" t="s">
        <v>756</v>
      </c>
      <c r="F639">
        <v>17227</v>
      </c>
    </row>
    <row r="640" spans="2:6" x14ac:dyDescent="0.25">
      <c r="B640">
        <v>2221</v>
      </c>
      <c r="C640">
        <v>1</v>
      </c>
      <c r="D640">
        <v>635</v>
      </c>
      <c r="E640" t="s">
        <v>757</v>
      </c>
      <c r="F640">
        <v>15778</v>
      </c>
    </row>
    <row r="641" spans="2:6" x14ac:dyDescent="0.25">
      <c r="B641">
        <v>2221</v>
      </c>
      <c r="C641">
        <v>1</v>
      </c>
      <c r="D641">
        <v>636</v>
      </c>
      <c r="E641" t="s">
        <v>758</v>
      </c>
      <c r="F641">
        <v>23631</v>
      </c>
    </row>
    <row r="642" spans="2:6" x14ac:dyDescent="0.25">
      <c r="B642">
        <v>2221</v>
      </c>
      <c r="C642">
        <v>1</v>
      </c>
      <c r="D642">
        <v>637</v>
      </c>
      <c r="E642" t="s">
        <v>759</v>
      </c>
      <c r="F642">
        <v>48870</v>
      </c>
    </row>
    <row r="643" spans="2:6" x14ac:dyDescent="0.25">
      <c r="B643">
        <v>2221</v>
      </c>
      <c r="C643">
        <v>1</v>
      </c>
      <c r="D643">
        <v>638</v>
      </c>
      <c r="E643" t="s">
        <v>760</v>
      </c>
      <c r="F643">
        <v>12971</v>
      </c>
    </row>
    <row r="644" spans="2:6" x14ac:dyDescent="0.25">
      <c r="B644">
        <v>2221</v>
      </c>
      <c r="C644">
        <v>1</v>
      </c>
      <c r="D644">
        <v>639</v>
      </c>
      <c r="E644" t="s">
        <v>761</v>
      </c>
      <c r="F644">
        <v>28373</v>
      </c>
    </row>
    <row r="645" spans="2:6" x14ac:dyDescent="0.25">
      <c r="B645">
        <v>2221</v>
      </c>
      <c r="C645">
        <v>1</v>
      </c>
      <c r="D645">
        <v>640</v>
      </c>
      <c r="E645" t="s">
        <v>762</v>
      </c>
      <c r="F645">
        <v>33028</v>
      </c>
    </row>
    <row r="646" spans="2:6" x14ac:dyDescent="0.25">
      <c r="B646">
        <v>2221</v>
      </c>
      <c r="C646">
        <v>1</v>
      </c>
      <c r="D646">
        <v>641</v>
      </c>
      <c r="E646" t="s">
        <v>763</v>
      </c>
      <c r="F646">
        <v>1065</v>
      </c>
    </row>
    <row r="647" spans="2:6" x14ac:dyDescent="0.25">
      <c r="B647">
        <v>2221</v>
      </c>
      <c r="C647">
        <v>1</v>
      </c>
      <c r="D647">
        <v>642</v>
      </c>
      <c r="E647" t="s">
        <v>764</v>
      </c>
      <c r="F647">
        <v>961</v>
      </c>
    </row>
    <row r="648" spans="2:6" x14ac:dyDescent="0.25">
      <c r="B648">
        <v>2221</v>
      </c>
      <c r="C648">
        <v>1</v>
      </c>
      <c r="D648">
        <v>643</v>
      </c>
      <c r="E648" t="s">
        <v>765</v>
      </c>
      <c r="F648">
        <v>17024</v>
      </c>
    </row>
    <row r="649" spans="2:6" x14ac:dyDescent="0.25">
      <c r="B649">
        <v>2221</v>
      </c>
      <c r="C649">
        <v>1</v>
      </c>
      <c r="D649">
        <v>644</v>
      </c>
      <c r="E649" t="s">
        <v>766</v>
      </c>
      <c r="F649">
        <v>1229</v>
      </c>
    </row>
    <row r="650" spans="2:6" x14ac:dyDescent="0.25">
      <c r="B650">
        <v>2221</v>
      </c>
      <c r="C650">
        <v>1</v>
      </c>
      <c r="D650">
        <v>645</v>
      </c>
      <c r="E650" t="s">
        <v>767</v>
      </c>
      <c r="F650">
        <v>232174</v>
      </c>
    </row>
    <row r="651" spans="2:6" x14ac:dyDescent="0.25">
      <c r="B651">
        <v>2221</v>
      </c>
      <c r="C651">
        <v>1</v>
      </c>
      <c r="D651">
        <v>646</v>
      </c>
      <c r="E651" t="s">
        <v>768</v>
      </c>
      <c r="F651">
        <v>97.15</v>
      </c>
    </row>
    <row r="652" spans="2:6" x14ac:dyDescent="0.25">
      <c r="B652">
        <v>2221</v>
      </c>
      <c r="C652">
        <v>1</v>
      </c>
      <c r="D652">
        <v>647</v>
      </c>
      <c r="E652" t="s">
        <v>769</v>
      </c>
      <c r="F652">
        <v>97.04</v>
      </c>
    </row>
    <row r="653" spans="2:6" x14ac:dyDescent="0.25">
      <c r="B653">
        <v>2221</v>
      </c>
      <c r="C653">
        <v>1</v>
      </c>
      <c r="D653">
        <v>648</v>
      </c>
      <c r="E653" t="s">
        <v>770</v>
      </c>
      <c r="F653">
        <v>99.3</v>
      </c>
    </row>
    <row r="654" spans="2:6" x14ac:dyDescent="0.25">
      <c r="B654">
        <v>2221</v>
      </c>
      <c r="C654">
        <v>1</v>
      </c>
      <c r="D654">
        <v>649</v>
      </c>
      <c r="E654" t="s">
        <v>771</v>
      </c>
      <c r="F654">
        <v>98</v>
      </c>
    </row>
    <row r="655" spans="2:6" x14ac:dyDescent="0.25">
      <c r="B655">
        <v>2221</v>
      </c>
      <c r="C655">
        <v>1</v>
      </c>
      <c r="D655">
        <v>650</v>
      </c>
      <c r="E655" t="s">
        <v>772</v>
      </c>
      <c r="F655">
        <v>85.06</v>
      </c>
    </row>
    <row r="656" spans="2:6" x14ac:dyDescent="0.25">
      <c r="B656">
        <v>2221</v>
      </c>
      <c r="C656">
        <v>1</v>
      </c>
      <c r="D656">
        <v>651</v>
      </c>
      <c r="E656" t="s">
        <v>773</v>
      </c>
      <c r="F656">
        <v>97.53</v>
      </c>
    </row>
    <row r="657" spans="2:6" x14ac:dyDescent="0.25">
      <c r="B657">
        <v>2221</v>
      </c>
      <c r="C657">
        <v>1</v>
      </c>
      <c r="D657">
        <v>652</v>
      </c>
      <c r="E657" t="s">
        <v>774</v>
      </c>
      <c r="F657">
        <v>78.62</v>
      </c>
    </row>
    <row r="658" spans="2:6" x14ac:dyDescent="0.25">
      <c r="B658">
        <v>2221</v>
      </c>
      <c r="C658">
        <v>1</v>
      </c>
      <c r="D658">
        <v>653</v>
      </c>
      <c r="E658" t="s">
        <v>775</v>
      </c>
      <c r="F658">
        <v>91.86</v>
      </c>
    </row>
    <row r="659" spans="2:6" x14ac:dyDescent="0.25">
      <c r="B659">
        <v>2221</v>
      </c>
      <c r="C659">
        <v>1</v>
      </c>
      <c r="D659">
        <v>654</v>
      </c>
      <c r="E659" t="s">
        <v>776</v>
      </c>
      <c r="F659">
        <v>96.27</v>
      </c>
    </row>
    <row r="660" spans="2:6" x14ac:dyDescent="0.25">
      <c r="B660">
        <v>2221</v>
      </c>
      <c r="C660">
        <v>1</v>
      </c>
      <c r="D660">
        <v>655</v>
      </c>
      <c r="E660" t="s">
        <v>777</v>
      </c>
      <c r="F660">
        <v>97.75</v>
      </c>
    </row>
    <row r="661" spans="2:6" x14ac:dyDescent="0.25">
      <c r="B661">
        <v>2221</v>
      </c>
      <c r="C661">
        <v>1</v>
      </c>
      <c r="D661">
        <v>656</v>
      </c>
      <c r="E661" t="s">
        <v>778</v>
      </c>
      <c r="F661">
        <v>96.65</v>
      </c>
    </row>
    <row r="662" spans="2:6" x14ac:dyDescent="0.25">
      <c r="B662">
        <v>2221</v>
      </c>
      <c r="C662">
        <v>1</v>
      </c>
      <c r="D662">
        <v>657</v>
      </c>
      <c r="E662" t="s">
        <v>779</v>
      </c>
      <c r="F662">
        <v>95.91</v>
      </c>
    </row>
    <row r="663" spans="2:6" x14ac:dyDescent="0.25">
      <c r="B663">
        <v>2221</v>
      </c>
      <c r="C663">
        <v>1</v>
      </c>
      <c r="D663">
        <v>658</v>
      </c>
      <c r="E663" t="s">
        <v>780</v>
      </c>
      <c r="F663">
        <v>94.62</v>
      </c>
    </row>
    <row r="664" spans="2:6" x14ac:dyDescent="0.25">
      <c r="B664">
        <v>2221</v>
      </c>
      <c r="C664">
        <v>1</v>
      </c>
      <c r="D664">
        <v>659</v>
      </c>
      <c r="E664" t="s">
        <v>781</v>
      </c>
      <c r="F664">
        <v>97.31</v>
      </c>
    </row>
    <row r="665" spans="2:6" x14ac:dyDescent="0.25">
      <c r="B665">
        <v>2221</v>
      </c>
      <c r="C665">
        <v>1</v>
      </c>
      <c r="D665">
        <v>660</v>
      </c>
      <c r="E665" t="s">
        <v>782</v>
      </c>
      <c r="F665">
        <v>92.16</v>
      </c>
    </row>
    <row r="666" spans="2:6" x14ac:dyDescent="0.25">
      <c r="B666">
        <v>2221</v>
      </c>
      <c r="C666">
        <v>1</v>
      </c>
      <c r="D666">
        <v>661</v>
      </c>
      <c r="E666" t="s">
        <v>783</v>
      </c>
      <c r="F666">
        <v>17917</v>
      </c>
    </row>
    <row r="667" spans="2:6" x14ac:dyDescent="0.25">
      <c r="B667">
        <v>2221</v>
      </c>
      <c r="C667">
        <v>1</v>
      </c>
      <c r="D667">
        <v>662</v>
      </c>
      <c r="E667" t="s">
        <v>784</v>
      </c>
      <c r="F667">
        <v>5301</v>
      </c>
    </row>
    <row r="668" spans="2:6" x14ac:dyDescent="0.25">
      <c r="B668">
        <v>2221</v>
      </c>
      <c r="C668">
        <v>1</v>
      </c>
      <c r="D668">
        <v>663</v>
      </c>
      <c r="E668" t="s">
        <v>785</v>
      </c>
      <c r="F668">
        <v>8106</v>
      </c>
    </row>
    <row r="669" spans="2:6" x14ac:dyDescent="0.25">
      <c r="B669">
        <v>2221</v>
      </c>
      <c r="C669">
        <v>1</v>
      </c>
      <c r="D669">
        <v>664</v>
      </c>
      <c r="E669" t="s">
        <v>786</v>
      </c>
      <c r="F669">
        <v>16999</v>
      </c>
    </row>
    <row r="670" spans="2:6" x14ac:dyDescent="0.25">
      <c r="B670">
        <v>2221</v>
      </c>
      <c r="C670">
        <v>1</v>
      </c>
      <c r="D670">
        <v>665</v>
      </c>
      <c r="E670" t="s">
        <v>787</v>
      </c>
      <c r="F670">
        <v>15212</v>
      </c>
    </row>
    <row r="671" spans="2:6" x14ac:dyDescent="0.25">
      <c r="B671">
        <v>2221</v>
      </c>
      <c r="C671">
        <v>1</v>
      </c>
      <c r="D671">
        <v>666</v>
      </c>
      <c r="E671" t="s">
        <v>788</v>
      </c>
      <c r="F671">
        <v>22671</v>
      </c>
    </row>
    <row r="672" spans="2:6" x14ac:dyDescent="0.25">
      <c r="B672">
        <v>2221</v>
      </c>
      <c r="C672">
        <v>1</v>
      </c>
      <c r="D672">
        <v>667</v>
      </c>
      <c r="E672" t="s">
        <v>789</v>
      </c>
      <c r="F672">
        <v>45373</v>
      </c>
    </row>
    <row r="673" spans="2:6" x14ac:dyDescent="0.25">
      <c r="B673">
        <v>2221</v>
      </c>
      <c r="C673">
        <v>1</v>
      </c>
      <c r="D673">
        <v>668</v>
      </c>
      <c r="E673" t="s">
        <v>790</v>
      </c>
      <c r="F673">
        <v>12093</v>
      </c>
    </row>
    <row r="674" spans="2:6" x14ac:dyDescent="0.25">
      <c r="B674">
        <v>2221</v>
      </c>
      <c r="C674">
        <v>1</v>
      </c>
      <c r="D674">
        <v>669</v>
      </c>
      <c r="E674" t="s">
        <v>791</v>
      </c>
      <c r="F674">
        <v>27597</v>
      </c>
    </row>
    <row r="675" spans="2:6" x14ac:dyDescent="0.25">
      <c r="B675">
        <v>2221</v>
      </c>
      <c r="C675">
        <v>1</v>
      </c>
      <c r="D675">
        <v>670</v>
      </c>
      <c r="E675" t="s">
        <v>792</v>
      </c>
      <c r="F675">
        <v>32052</v>
      </c>
    </row>
    <row r="676" spans="2:6" x14ac:dyDescent="0.25">
      <c r="B676">
        <v>2221</v>
      </c>
      <c r="C676">
        <v>1</v>
      </c>
      <c r="D676">
        <v>671</v>
      </c>
      <c r="E676" t="s">
        <v>793</v>
      </c>
      <c r="F676">
        <v>999</v>
      </c>
    </row>
    <row r="677" spans="2:6" x14ac:dyDescent="0.25">
      <c r="B677">
        <v>2221</v>
      </c>
      <c r="C677">
        <v>1</v>
      </c>
      <c r="D677">
        <v>672</v>
      </c>
      <c r="E677" t="s">
        <v>794</v>
      </c>
      <c r="F677">
        <v>930</v>
      </c>
    </row>
    <row r="678" spans="2:6" x14ac:dyDescent="0.25">
      <c r="B678">
        <v>2221</v>
      </c>
      <c r="C678">
        <v>1</v>
      </c>
      <c r="D678">
        <v>673</v>
      </c>
      <c r="E678" t="s">
        <v>795</v>
      </c>
      <c r="F678">
        <v>16247</v>
      </c>
    </row>
    <row r="679" spans="2:6" x14ac:dyDescent="0.25">
      <c r="B679">
        <v>2221</v>
      </c>
      <c r="C679">
        <v>1</v>
      </c>
      <c r="D679">
        <v>674</v>
      </c>
      <c r="E679" t="s">
        <v>796</v>
      </c>
      <c r="F679">
        <v>1196</v>
      </c>
    </row>
    <row r="680" spans="2:6" x14ac:dyDescent="0.25">
      <c r="B680">
        <v>2221</v>
      </c>
      <c r="C680">
        <v>1</v>
      </c>
      <c r="D680">
        <v>675</v>
      </c>
      <c r="E680" t="s">
        <v>797</v>
      </c>
      <c r="F680">
        <v>222693</v>
      </c>
    </row>
    <row r="681" spans="2:6" x14ac:dyDescent="0.25">
      <c r="B681">
        <v>2221</v>
      </c>
      <c r="C681">
        <v>1</v>
      </c>
      <c r="D681">
        <v>676</v>
      </c>
      <c r="E681" t="s">
        <v>798</v>
      </c>
      <c r="F681">
        <v>424</v>
      </c>
    </row>
    <row r="682" spans="2:6" x14ac:dyDescent="0.25">
      <c r="B682">
        <v>2221</v>
      </c>
      <c r="C682">
        <v>1</v>
      </c>
      <c r="D682">
        <v>677</v>
      </c>
      <c r="E682" t="s">
        <v>799</v>
      </c>
      <c r="F682">
        <v>44</v>
      </c>
    </row>
    <row r="683" spans="2:6" x14ac:dyDescent="0.25">
      <c r="B683">
        <v>2221</v>
      </c>
      <c r="C683">
        <v>1</v>
      </c>
      <c r="D683">
        <v>678</v>
      </c>
      <c r="E683" t="s">
        <v>800</v>
      </c>
      <c r="F683">
        <v>134</v>
      </c>
    </row>
    <row r="684" spans="2:6" x14ac:dyDescent="0.25">
      <c r="B684">
        <v>2221</v>
      </c>
      <c r="C684">
        <v>1</v>
      </c>
      <c r="D684">
        <v>679</v>
      </c>
      <c r="E684" t="s">
        <v>801</v>
      </c>
      <c r="F684">
        <v>215</v>
      </c>
    </row>
    <row r="685" spans="2:6" x14ac:dyDescent="0.25">
      <c r="B685">
        <v>2221</v>
      </c>
      <c r="C685">
        <v>1</v>
      </c>
      <c r="D685">
        <v>680</v>
      </c>
      <c r="E685" t="s">
        <v>802</v>
      </c>
      <c r="F685">
        <v>356</v>
      </c>
    </row>
    <row r="686" spans="2:6" x14ac:dyDescent="0.25">
      <c r="B686">
        <v>2221</v>
      </c>
      <c r="C686">
        <v>1</v>
      </c>
      <c r="D686">
        <v>681</v>
      </c>
      <c r="E686" t="s">
        <v>803</v>
      </c>
      <c r="F686">
        <v>404</v>
      </c>
    </row>
    <row r="687" spans="2:6" x14ac:dyDescent="0.25">
      <c r="B687">
        <v>2221</v>
      </c>
      <c r="C687">
        <v>1</v>
      </c>
      <c r="D687">
        <v>682</v>
      </c>
      <c r="E687" t="s">
        <v>804</v>
      </c>
      <c r="F687">
        <v>497</v>
      </c>
    </row>
    <row r="688" spans="2:6" x14ac:dyDescent="0.25">
      <c r="B688">
        <v>2221</v>
      </c>
      <c r="C688">
        <v>1</v>
      </c>
      <c r="D688">
        <v>683</v>
      </c>
      <c r="E688" t="s">
        <v>805</v>
      </c>
      <c r="F688">
        <v>120</v>
      </c>
    </row>
    <row r="689" spans="2:6" x14ac:dyDescent="0.25">
      <c r="B689">
        <v>2221</v>
      </c>
      <c r="C689">
        <v>1</v>
      </c>
      <c r="D689">
        <v>684</v>
      </c>
      <c r="E689" t="s">
        <v>806</v>
      </c>
      <c r="F689">
        <v>447</v>
      </c>
    </row>
    <row r="690" spans="2:6" x14ac:dyDescent="0.25">
      <c r="B690">
        <v>2221</v>
      </c>
      <c r="C690">
        <v>1</v>
      </c>
      <c r="D690">
        <v>685</v>
      </c>
      <c r="E690" t="s">
        <v>807</v>
      </c>
      <c r="F690">
        <v>273</v>
      </c>
    </row>
    <row r="691" spans="2:6" x14ac:dyDescent="0.25">
      <c r="B691">
        <v>2221</v>
      </c>
      <c r="C691">
        <v>1</v>
      </c>
      <c r="D691">
        <v>686</v>
      </c>
      <c r="E691" t="s">
        <v>808</v>
      </c>
      <c r="F691">
        <v>9</v>
      </c>
    </row>
    <row r="692" spans="2:6" x14ac:dyDescent="0.25">
      <c r="B692">
        <v>2221</v>
      </c>
      <c r="C692">
        <v>1</v>
      </c>
      <c r="D692">
        <v>687</v>
      </c>
      <c r="E692" t="s">
        <v>809</v>
      </c>
      <c r="F692">
        <v>10</v>
      </c>
    </row>
    <row r="693" spans="2:6" x14ac:dyDescent="0.25">
      <c r="B693">
        <v>2221</v>
      </c>
      <c r="C693">
        <v>1</v>
      </c>
      <c r="D693">
        <v>688</v>
      </c>
      <c r="E693" t="s">
        <v>810</v>
      </c>
      <c r="F693">
        <v>143</v>
      </c>
    </row>
    <row r="694" spans="2:6" x14ac:dyDescent="0.25">
      <c r="B694">
        <v>2221</v>
      </c>
      <c r="C694">
        <v>1</v>
      </c>
      <c r="D694">
        <v>689</v>
      </c>
      <c r="E694" t="s">
        <v>811</v>
      </c>
      <c r="F694">
        <v>14</v>
      </c>
    </row>
    <row r="695" spans="2:6" x14ac:dyDescent="0.25">
      <c r="B695">
        <v>2221</v>
      </c>
      <c r="C695">
        <v>1</v>
      </c>
      <c r="D695">
        <v>690</v>
      </c>
      <c r="E695" t="s">
        <v>812</v>
      </c>
      <c r="F695">
        <v>3090</v>
      </c>
    </row>
    <row r="696" spans="2:6" x14ac:dyDescent="0.25">
      <c r="B696">
        <v>2221</v>
      </c>
      <c r="C696">
        <v>1</v>
      </c>
      <c r="D696">
        <v>691</v>
      </c>
      <c r="E696" t="s">
        <v>813</v>
      </c>
      <c r="F696" s="228">
        <v>2.3699999999999999E-2</v>
      </c>
    </row>
    <row r="697" spans="2:6" x14ac:dyDescent="0.25">
      <c r="B697">
        <v>2221</v>
      </c>
      <c r="C697">
        <v>1</v>
      </c>
      <c r="D697">
        <v>692</v>
      </c>
      <c r="E697" t="s">
        <v>814</v>
      </c>
      <c r="F697" s="228">
        <v>8.3000000000000001E-3</v>
      </c>
    </row>
    <row r="698" spans="2:6" x14ac:dyDescent="0.25">
      <c r="B698">
        <v>2221</v>
      </c>
      <c r="C698">
        <v>1</v>
      </c>
      <c r="D698">
        <v>693</v>
      </c>
      <c r="E698" t="s">
        <v>815</v>
      </c>
      <c r="F698" s="228">
        <v>1.6500000000000001E-2</v>
      </c>
    </row>
    <row r="699" spans="2:6" x14ac:dyDescent="0.25">
      <c r="B699">
        <v>2221</v>
      </c>
      <c r="C699">
        <v>1</v>
      </c>
      <c r="D699">
        <v>694</v>
      </c>
      <c r="E699" t="s">
        <v>816</v>
      </c>
      <c r="F699" s="228">
        <v>1.26E-2</v>
      </c>
    </row>
    <row r="700" spans="2:6" x14ac:dyDescent="0.25">
      <c r="B700">
        <v>2221</v>
      </c>
      <c r="C700">
        <v>1</v>
      </c>
      <c r="D700">
        <v>695</v>
      </c>
      <c r="E700" t="s">
        <v>817</v>
      </c>
      <c r="F700" s="228">
        <v>2.3400000000000001E-2</v>
      </c>
    </row>
    <row r="701" spans="2:6" x14ac:dyDescent="0.25">
      <c r="B701">
        <v>2221</v>
      </c>
      <c r="C701">
        <v>1</v>
      </c>
      <c r="D701">
        <v>696</v>
      </c>
      <c r="E701" t="s">
        <v>818</v>
      </c>
      <c r="F701" s="228">
        <v>1.78E-2</v>
      </c>
    </row>
    <row r="702" spans="2:6" x14ac:dyDescent="0.25">
      <c r="B702">
        <v>2221</v>
      </c>
      <c r="C702">
        <v>1</v>
      </c>
      <c r="D702">
        <v>697</v>
      </c>
      <c r="E702" t="s">
        <v>819</v>
      </c>
      <c r="F702" s="228">
        <v>1.0999999999999999E-2</v>
      </c>
    </row>
    <row r="703" spans="2:6" x14ac:dyDescent="0.25">
      <c r="B703">
        <v>2221</v>
      </c>
      <c r="C703">
        <v>1</v>
      </c>
      <c r="D703">
        <v>698</v>
      </c>
      <c r="E703" t="s">
        <v>820</v>
      </c>
      <c r="F703" s="228">
        <v>9.9000000000000008E-3</v>
      </c>
    </row>
    <row r="704" spans="2:6" x14ac:dyDescent="0.25">
      <c r="B704">
        <v>2221</v>
      </c>
      <c r="C704">
        <v>1</v>
      </c>
      <c r="D704">
        <v>699</v>
      </c>
      <c r="E704" t="s">
        <v>821</v>
      </c>
      <c r="F704" s="228">
        <v>1.6199999999999999E-2</v>
      </c>
    </row>
    <row r="705" spans="2:6" x14ac:dyDescent="0.25">
      <c r="B705">
        <v>2221</v>
      </c>
      <c r="C705">
        <v>1</v>
      </c>
      <c r="D705">
        <v>700</v>
      </c>
      <c r="E705" t="s">
        <v>822</v>
      </c>
      <c r="F705" s="228">
        <v>8.5000000000000006E-3</v>
      </c>
    </row>
    <row r="706" spans="2:6" x14ac:dyDescent="0.25">
      <c r="B706">
        <v>2221</v>
      </c>
      <c r="C706">
        <v>1</v>
      </c>
      <c r="D706">
        <v>701</v>
      </c>
      <c r="E706" t="s">
        <v>823</v>
      </c>
      <c r="F706" s="228">
        <v>8.9999999999999993E-3</v>
      </c>
    </row>
    <row r="707" spans="2:6" x14ac:dyDescent="0.25">
      <c r="B707">
        <v>2221</v>
      </c>
      <c r="C707">
        <v>1</v>
      </c>
      <c r="D707">
        <v>702</v>
      </c>
      <c r="E707" t="s">
        <v>824</v>
      </c>
      <c r="F707" s="228">
        <v>1.0800000000000001E-2</v>
      </c>
    </row>
    <row r="708" spans="2:6" x14ac:dyDescent="0.25">
      <c r="B708">
        <v>2221</v>
      </c>
      <c r="C708">
        <v>1</v>
      </c>
      <c r="D708">
        <v>703</v>
      </c>
      <c r="E708" t="s">
        <v>825</v>
      </c>
      <c r="F708" s="228">
        <v>8.8000000000000005E-3</v>
      </c>
    </row>
    <row r="709" spans="2:6" x14ac:dyDescent="0.25">
      <c r="B709">
        <v>2221</v>
      </c>
      <c r="C709">
        <v>1</v>
      </c>
      <c r="D709">
        <v>704</v>
      </c>
      <c r="E709" t="s">
        <v>826</v>
      </c>
      <c r="F709" s="228">
        <v>1.17E-2</v>
      </c>
    </row>
    <row r="710" spans="2:6" x14ac:dyDescent="0.25">
      <c r="B710">
        <v>2221</v>
      </c>
      <c r="C710">
        <v>1</v>
      </c>
      <c r="D710">
        <v>705</v>
      </c>
      <c r="E710" t="s">
        <v>827</v>
      </c>
      <c r="F710" s="228">
        <v>1.3899999999999999E-2</v>
      </c>
    </row>
    <row r="711" spans="2:6" x14ac:dyDescent="0.25">
      <c r="B711">
        <v>2221</v>
      </c>
      <c r="C711">
        <v>1</v>
      </c>
      <c r="D711">
        <v>706</v>
      </c>
      <c r="E711" t="s">
        <v>828</v>
      </c>
      <c r="F711">
        <v>17917</v>
      </c>
    </row>
    <row r="712" spans="2:6" x14ac:dyDescent="0.25">
      <c r="B712">
        <v>2221</v>
      </c>
      <c r="C712">
        <v>1</v>
      </c>
      <c r="D712">
        <v>707</v>
      </c>
      <c r="E712" t="s">
        <v>829</v>
      </c>
      <c r="F712">
        <v>5301</v>
      </c>
    </row>
    <row r="713" spans="2:6" x14ac:dyDescent="0.25">
      <c r="B713">
        <v>2221</v>
      </c>
      <c r="C713">
        <v>1</v>
      </c>
      <c r="D713">
        <v>708</v>
      </c>
      <c r="E713" t="s">
        <v>830</v>
      </c>
      <c r="F713">
        <v>8106</v>
      </c>
    </row>
    <row r="714" spans="2:6" x14ac:dyDescent="0.25">
      <c r="B714">
        <v>2221</v>
      </c>
      <c r="C714">
        <v>1</v>
      </c>
      <c r="D714">
        <v>709</v>
      </c>
      <c r="E714" t="s">
        <v>831</v>
      </c>
      <c r="F714">
        <v>16999</v>
      </c>
    </row>
    <row r="715" spans="2:6" x14ac:dyDescent="0.25">
      <c r="B715">
        <v>2221</v>
      </c>
      <c r="C715">
        <v>1</v>
      </c>
      <c r="D715">
        <v>710</v>
      </c>
      <c r="E715" t="s">
        <v>832</v>
      </c>
      <c r="F715">
        <v>15212</v>
      </c>
    </row>
    <row r="716" spans="2:6" x14ac:dyDescent="0.25">
      <c r="B716">
        <v>2221</v>
      </c>
      <c r="C716">
        <v>1</v>
      </c>
      <c r="D716">
        <v>711</v>
      </c>
      <c r="E716" t="s">
        <v>833</v>
      </c>
      <c r="F716">
        <v>22671</v>
      </c>
    </row>
    <row r="717" spans="2:6" x14ac:dyDescent="0.25">
      <c r="B717">
        <v>2221</v>
      </c>
      <c r="C717">
        <v>1</v>
      </c>
      <c r="D717">
        <v>712</v>
      </c>
      <c r="E717" t="s">
        <v>834</v>
      </c>
      <c r="F717">
        <v>45373</v>
      </c>
    </row>
    <row r="718" spans="2:6" x14ac:dyDescent="0.25">
      <c r="B718">
        <v>2221</v>
      </c>
      <c r="C718">
        <v>1</v>
      </c>
      <c r="D718">
        <v>713</v>
      </c>
      <c r="E718" t="s">
        <v>835</v>
      </c>
      <c r="F718">
        <v>12093</v>
      </c>
    </row>
    <row r="719" spans="2:6" x14ac:dyDescent="0.25">
      <c r="B719">
        <v>2221</v>
      </c>
      <c r="C719">
        <v>1</v>
      </c>
      <c r="D719">
        <v>714</v>
      </c>
      <c r="E719" t="s">
        <v>836</v>
      </c>
      <c r="F719">
        <v>27597</v>
      </c>
    </row>
    <row r="720" spans="2:6" x14ac:dyDescent="0.25">
      <c r="B720">
        <v>2221</v>
      </c>
      <c r="C720">
        <v>1</v>
      </c>
      <c r="D720">
        <v>715</v>
      </c>
      <c r="E720" t="s">
        <v>837</v>
      </c>
      <c r="F720">
        <v>32052</v>
      </c>
    </row>
    <row r="721" spans="2:6" x14ac:dyDescent="0.25">
      <c r="B721">
        <v>2221</v>
      </c>
      <c r="C721">
        <v>1</v>
      </c>
      <c r="D721">
        <v>716</v>
      </c>
      <c r="E721" t="s">
        <v>838</v>
      </c>
      <c r="F721">
        <v>999</v>
      </c>
    </row>
    <row r="722" spans="2:6" x14ac:dyDescent="0.25">
      <c r="B722">
        <v>2221</v>
      </c>
      <c r="C722">
        <v>1</v>
      </c>
      <c r="D722">
        <v>717</v>
      </c>
      <c r="E722" t="s">
        <v>839</v>
      </c>
      <c r="F722">
        <v>930</v>
      </c>
    </row>
    <row r="723" spans="2:6" x14ac:dyDescent="0.25">
      <c r="B723">
        <v>2221</v>
      </c>
      <c r="C723">
        <v>1</v>
      </c>
      <c r="D723">
        <v>718</v>
      </c>
      <c r="E723" t="s">
        <v>840</v>
      </c>
      <c r="F723">
        <v>16247</v>
      </c>
    </row>
    <row r="724" spans="2:6" x14ac:dyDescent="0.25">
      <c r="B724">
        <v>2221</v>
      </c>
      <c r="C724">
        <v>1</v>
      </c>
      <c r="D724">
        <v>719</v>
      </c>
      <c r="E724" t="s">
        <v>841</v>
      </c>
      <c r="F724">
        <v>1196</v>
      </c>
    </row>
    <row r="725" spans="2:6" x14ac:dyDescent="0.25">
      <c r="B725">
        <v>2221</v>
      </c>
      <c r="C725">
        <v>1</v>
      </c>
      <c r="D725">
        <v>720</v>
      </c>
      <c r="E725" t="s">
        <v>842</v>
      </c>
      <c r="F725">
        <v>222693</v>
      </c>
    </row>
    <row r="726" spans="2:6" x14ac:dyDescent="0.25">
      <c r="B726">
        <v>2221</v>
      </c>
      <c r="C726">
        <v>1</v>
      </c>
      <c r="D726">
        <v>721</v>
      </c>
      <c r="E726" t="s">
        <v>843</v>
      </c>
      <c r="F726">
        <v>522</v>
      </c>
    </row>
    <row r="727" spans="2:6" x14ac:dyDescent="0.25">
      <c r="B727">
        <v>2221</v>
      </c>
      <c r="C727">
        <v>1</v>
      </c>
      <c r="D727">
        <v>722</v>
      </c>
      <c r="E727" t="s">
        <v>844</v>
      </c>
      <c r="F727">
        <v>51</v>
      </c>
    </row>
    <row r="728" spans="2:6" x14ac:dyDescent="0.25">
      <c r="B728">
        <v>2221</v>
      </c>
      <c r="C728">
        <v>1</v>
      </c>
      <c r="D728">
        <v>723</v>
      </c>
      <c r="E728" t="s">
        <v>845</v>
      </c>
      <c r="F728">
        <v>143</v>
      </c>
    </row>
    <row r="729" spans="2:6" x14ac:dyDescent="0.25">
      <c r="B729">
        <v>2221</v>
      </c>
      <c r="C729">
        <v>1</v>
      </c>
      <c r="D729">
        <v>724</v>
      </c>
      <c r="E729" t="s">
        <v>846</v>
      </c>
      <c r="F729">
        <v>260</v>
      </c>
    </row>
    <row r="730" spans="2:6" x14ac:dyDescent="0.25">
      <c r="B730">
        <v>2221</v>
      </c>
      <c r="C730">
        <v>1</v>
      </c>
      <c r="D730">
        <v>725</v>
      </c>
      <c r="E730" t="s">
        <v>847</v>
      </c>
      <c r="F730">
        <v>414</v>
      </c>
    </row>
    <row r="731" spans="2:6" x14ac:dyDescent="0.25">
      <c r="B731">
        <v>2221</v>
      </c>
      <c r="C731">
        <v>1</v>
      </c>
      <c r="D731">
        <v>726</v>
      </c>
      <c r="E731" t="s">
        <v>848</v>
      </c>
      <c r="F731">
        <v>527</v>
      </c>
    </row>
    <row r="732" spans="2:6" x14ac:dyDescent="0.25">
      <c r="B732">
        <v>2221</v>
      </c>
      <c r="C732">
        <v>1</v>
      </c>
      <c r="D732">
        <v>727</v>
      </c>
      <c r="E732" t="s">
        <v>849</v>
      </c>
      <c r="F732">
        <v>657</v>
      </c>
    </row>
    <row r="733" spans="2:6" x14ac:dyDescent="0.25">
      <c r="B733">
        <v>2221</v>
      </c>
      <c r="C733">
        <v>1</v>
      </c>
      <c r="D733">
        <v>728</v>
      </c>
      <c r="E733" t="s">
        <v>850</v>
      </c>
      <c r="F733">
        <v>160</v>
      </c>
    </row>
    <row r="734" spans="2:6" x14ac:dyDescent="0.25">
      <c r="B734">
        <v>2221</v>
      </c>
      <c r="C734">
        <v>1</v>
      </c>
      <c r="D734">
        <v>729</v>
      </c>
      <c r="E734" t="s">
        <v>851</v>
      </c>
      <c r="F734">
        <v>489</v>
      </c>
    </row>
    <row r="735" spans="2:6" x14ac:dyDescent="0.25">
      <c r="B735">
        <v>2221</v>
      </c>
      <c r="C735">
        <v>1</v>
      </c>
      <c r="D735">
        <v>730</v>
      </c>
      <c r="E735" t="s">
        <v>852</v>
      </c>
      <c r="F735">
        <v>307</v>
      </c>
    </row>
    <row r="736" spans="2:6" x14ac:dyDescent="0.25">
      <c r="B736">
        <v>2221</v>
      </c>
      <c r="C736">
        <v>1</v>
      </c>
      <c r="D736">
        <v>731</v>
      </c>
      <c r="E736" t="s">
        <v>853</v>
      </c>
      <c r="F736">
        <v>10</v>
      </c>
    </row>
    <row r="737" spans="2:6" x14ac:dyDescent="0.25">
      <c r="B737">
        <v>2221</v>
      </c>
      <c r="C737">
        <v>1</v>
      </c>
      <c r="D737">
        <v>732</v>
      </c>
      <c r="E737" t="s">
        <v>854</v>
      </c>
      <c r="F737">
        <v>14</v>
      </c>
    </row>
    <row r="738" spans="2:6" x14ac:dyDescent="0.25">
      <c r="B738">
        <v>2221</v>
      </c>
      <c r="C738">
        <v>1</v>
      </c>
      <c r="D738">
        <v>733</v>
      </c>
      <c r="E738" t="s">
        <v>855</v>
      </c>
      <c r="F738">
        <v>198</v>
      </c>
    </row>
    <row r="739" spans="2:6" x14ac:dyDescent="0.25">
      <c r="B739">
        <v>2221</v>
      </c>
      <c r="C739">
        <v>1</v>
      </c>
      <c r="D739">
        <v>734</v>
      </c>
      <c r="E739" t="s">
        <v>856</v>
      </c>
      <c r="F739">
        <v>15</v>
      </c>
    </row>
    <row r="740" spans="2:6" x14ac:dyDescent="0.25">
      <c r="B740">
        <v>2221</v>
      </c>
      <c r="C740">
        <v>1</v>
      </c>
      <c r="D740">
        <v>735</v>
      </c>
      <c r="E740" t="s">
        <v>857</v>
      </c>
      <c r="F740">
        <v>3767</v>
      </c>
    </row>
    <row r="741" spans="2:6" x14ac:dyDescent="0.25">
      <c r="B741">
        <v>2221</v>
      </c>
      <c r="C741">
        <v>1</v>
      </c>
      <c r="D741">
        <v>736</v>
      </c>
      <c r="E741" t="s">
        <v>858</v>
      </c>
      <c r="F741" s="228">
        <v>2.9100000000000001E-2</v>
      </c>
    </row>
    <row r="742" spans="2:6" x14ac:dyDescent="0.25">
      <c r="B742">
        <v>2221</v>
      </c>
      <c r="C742">
        <v>1</v>
      </c>
      <c r="D742">
        <v>737</v>
      </c>
      <c r="E742" t="s">
        <v>859</v>
      </c>
      <c r="F742" s="228">
        <v>9.5999999999999992E-3</v>
      </c>
    </row>
    <row r="743" spans="2:6" x14ac:dyDescent="0.25">
      <c r="B743">
        <v>2221</v>
      </c>
      <c r="C743">
        <v>1</v>
      </c>
      <c r="D743">
        <v>738</v>
      </c>
      <c r="E743" t="s">
        <v>860</v>
      </c>
      <c r="F743" s="228">
        <v>1.7600000000000001E-2</v>
      </c>
    </row>
    <row r="744" spans="2:6" x14ac:dyDescent="0.25">
      <c r="B744">
        <v>2221</v>
      </c>
      <c r="C744">
        <v>1</v>
      </c>
      <c r="D744">
        <v>739</v>
      </c>
      <c r="E744" t="s">
        <v>861</v>
      </c>
      <c r="F744" s="228">
        <v>1.5299999999999999E-2</v>
      </c>
    </row>
    <row r="745" spans="2:6" x14ac:dyDescent="0.25">
      <c r="B745">
        <v>2221</v>
      </c>
      <c r="C745">
        <v>1</v>
      </c>
      <c r="D745">
        <v>740</v>
      </c>
      <c r="E745" t="s">
        <v>862</v>
      </c>
      <c r="F745" s="228">
        <v>2.7199999999999998E-2</v>
      </c>
    </row>
    <row r="746" spans="2:6" x14ac:dyDescent="0.25">
      <c r="B746">
        <v>2221</v>
      </c>
      <c r="C746">
        <v>1</v>
      </c>
      <c r="D746">
        <v>741</v>
      </c>
      <c r="E746" t="s">
        <v>863</v>
      </c>
      <c r="F746" s="228">
        <v>2.3199999999999998E-2</v>
      </c>
    </row>
    <row r="747" spans="2:6" x14ac:dyDescent="0.25">
      <c r="B747">
        <v>2221</v>
      </c>
      <c r="C747">
        <v>1</v>
      </c>
      <c r="D747">
        <v>742</v>
      </c>
      <c r="E747" t="s">
        <v>864</v>
      </c>
      <c r="F747" s="228">
        <v>1.4500000000000001E-2</v>
      </c>
    </row>
    <row r="748" spans="2:6" x14ac:dyDescent="0.25">
      <c r="B748">
        <v>2221</v>
      </c>
      <c r="C748">
        <v>1</v>
      </c>
      <c r="D748">
        <v>743</v>
      </c>
      <c r="E748" t="s">
        <v>865</v>
      </c>
      <c r="F748" s="228">
        <v>1.32E-2</v>
      </c>
    </row>
    <row r="749" spans="2:6" x14ac:dyDescent="0.25">
      <c r="B749">
        <v>2221</v>
      </c>
      <c r="C749">
        <v>1</v>
      </c>
      <c r="D749">
        <v>744</v>
      </c>
      <c r="E749" t="s">
        <v>866</v>
      </c>
      <c r="F749" s="228">
        <v>1.77E-2</v>
      </c>
    </row>
    <row r="750" spans="2:6" x14ac:dyDescent="0.25">
      <c r="B750">
        <v>2221</v>
      </c>
      <c r="C750">
        <v>1</v>
      </c>
      <c r="D750">
        <v>745</v>
      </c>
      <c r="E750" t="s">
        <v>867</v>
      </c>
      <c r="F750" s="228">
        <v>9.5999999999999992E-3</v>
      </c>
    </row>
    <row r="751" spans="2:6" x14ac:dyDescent="0.25">
      <c r="B751">
        <v>2221</v>
      </c>
      <c r="C751">
        <v>1</v>
      </c>
      <c r="D751">
        <v>746</v>
      </c>
      <c r="E751" t="s">
        <v>868</v>
      </c>
      <c r="F751" s="229">
        <v>0.01</v>
      </c>
    </row>
    <row r="752" spans="2:6" x14ac:dyDescent="0.25">
      <c r="B752">
        <v>2221</v>
      </c>
      <c r="C752">
        <v>1</v>
      </c>
      <c r="D752">
        <v>747</v>
      </c>
      <c r="E752" t="s">
        <v>869</v>
      </c>
      <c r="F752" s="228">
        <v>1.5100000000000001E-2</v>
      </c>
    </row>
    <row r="753" spans="2:6" x14ac:dyDescent="0.25">
      <c r="B753">
        <v>2221</v>
      </c>
      <c r="C753">
        <v>1</v>
      </c>
      <c r="D753">
        <v>748</v>
      </c>
      <c r="E753" t="s">
        <v>870</v>
      </c>
      <c r="F753" s="228">
        <v>1.2200000000000001E-2</v>
      </c>
    </row>
    <row r="754" spans="2:6" x14ac:dyDescent="0.25">
      <c r="B754">
        <v>2221</v>
      </c>
      <c r="C754">
        <v>1</v>
      </c>
      <c r="D754">
        <v>749</v>
      </c>
      <c r="E754" t="s">
        <v>871</v>
      </c>
      <c r="F754" s="228">
        <v>1.2500000000000001E-2</v>
      </c>
    </row>
    <row r="755" spans="2:6" x14ac:dyDescent="0.25">
      <c r="B755">
        <v>2221</v>
      </c>
      <c r="C755">
        <v>1</v>
      </c>
      <c r="D755">
        <v>750</v>
      </c>
      <c r="E755" t="s">
        <v>872</v>
      </c>
      <c r="F755" s="228">
        <v>1.6899999999999998E-2</v>
      </c>
    </row>
    <row r="756" spans="2:6" x14ac:dyDescent="0.25">
      <c r="B756">
        <v>2221</v>
      </c>
      <c r="C756">
        <v>1</v>
      </c>
      <c r="D756">
        <v>751</v>
      </c>
      <c r="E756" t="s">
        <v>873</v>
      </c>
      <c r="F756">
        <v>221</v>
      </c>
    </row>
    <row r="757" spans="2:6" x14ac:dyDescent="0.25">
      <c r="B757">
        <v>2221</v>
      </c>
      <c r="C757">
        <v>1</v>
      </c>
      <c r="D757">
        <v>752</v>
      </c>
      <c r="E757" t="s">
        <v>874</v>
      </c>
      <c r="F757">
        <v>21</v>
      </c>
    </row>
    <row r="758" spans="2:6" x14ac:dyDescent="0.25">
      <c r="B758">
        <v>2221</v>
      </c>
      <c r="C758">
        <v>1</v>
      </c>
      <c r="D758">
        <v>753</v>
      </c>
      <c r="E758" t="s">
        <v>875</v>
      </c>
      <c r="F758">
        <v>44</v>
      </c>
    </row>
    <row r="759" spans="2:6" x14ac:dyDescent="0.25">
      <c r="B759">
        <v>2221</v>
      </c>
      <c r="C759">
        <v>1</v>
      </c>
      <c r="D759">
        <v>754</v>
      </c>
      <c r="E759" t="s">
        <v>876</v>
      </c>
      <c r="F759">
        <v>92</v>
      </c>
    </row>
    <row r="760" spans="2:6" x14ac:dyDescent="0.25">
      <c r="B760">
        <v>2221</v>
      </c>
      <c r="C760">
        <v>1</v>
      </c>
      <c r="D760">
        <v>755</v>
      </c>
      <c r="E760" t="s">
        <v>877</v>
      </c>
      <c r="F760">
        <v>169</v>
      </c>
    </row>
    <row r="761" spans="2:6" x14ac:dyDescent="0.25">
      <c r="B761">
        <v>2221</v>
      </c>
      <c r="C761">
        <v>1</v>
      </c>
      <c r="D761">
        <v>756</v>
      </c>
      <c r="E761" t="s">
        <v>878</v>
      </c>
      <c r="F761">
        <v>222</v>
      </c>
    </row>
    <row r="762" spans="2:6" x14ac:dyDescent="0.25">
      <c r="B762">
        <v>2221</v>
      </c>
      <c r="C762">
        <v>1</v>
      </c>
      <c r="D762">
        <v>757</v>
      </c>
      <c r="E762" t="s">
        <v>879</v>
      </c>
      <c r="F762">
        <v>372</v>
      </c>
    </row>
    <row r="763" spans="2:6" x14ac:dyDescent="0.25">
      <c r="B763">
        <v>2221</v>
      </c>
      <c r="C763">
        <v>1</v>
      </c>
      <c r="D763">
        <v>758</v>
      </c>
      <c r="E763" t="s">
        <v>880</v>
      </c>
      <c r="F763">
        <v>66</v>
      </c>
    </row>
    <row r="764" spans="2:6" x14ac:dyDescent="0.25">
      <c r="B764">
        <v>2221</v>
      </c>
      <c r="C764">
        <v>1</v>
      </c>
      <c r="D764">
        <v>759</v>
      </c>
      <c r="E764" t="s">
        <v>881</v>
      </c>
      <c r="F764">
        <v>192</v>
      </c>
    </row>
    <row r="765" spans="2:6" x14ac:dyDescent="0.25">
      <c r="B765">
        <v>2221</v>
      </c>
      <c r="C765">
        <v>1</v>
      </c>
      <c r="D765">
        <v>760</v>
      </c>
      <c r="E765" t="s">
        <v>882</v>
      </c>
      <c r="F765">
        <v>133</v>
      </c>
    </row>
    <row r="766" spans="2:6" x14ac:dyDescent="0.25">
      <c r="B766">
        <v>2221</v>
      </c>
      <c r="C766">
        <v>1</v>
      </c>
      <c r="D766">
        <v>761</v>
      </c>
      <c r="E766" t="s">
        <v>883</v>
      </c>
      <c r="F766">
        <v>4</v>
      </c>
    </row>
    <row r="767" spans="2:6" x14ac:dyDescent="0.25">
      <c r="B767">
        <v>2221</v>
      </c>
      <c r="C767">
        <v>1</v>
      </c>
      <c r="D767">
        <v>762</v>
      </c>
      <c r="E767" t="s">
        <v>884</v>
      </c>
      <c r="F767">
        <v>6</v>
      </c>
    </row>
    <row r="768" spans="2:6" x14ac:dyDescent="0.25">
      <c r="B768">
        <v>2221</v>
      </c>
      <c r="C768">
        <v>1</v>
      </c>
      <c r="D768">
        <v>763</v>
      </c>
      <c r="E768" t="s">
        <v>885</v>
      </c>
      <c r="F768">
        <v>87</v>
      </c>
    </row>
    <row r="769" spans="2:6" x14ac:dyDescent="0.25">
      <c r="B769">
        <v>2221</v>
      </c>
      <c r="C769">
        <v>1</v>
      </c>
      <c r="D769">
        <v>764</v>
      </c>
      <c r="E769" t="s">
        <v>886</v>
      </c>
      <c r="F769">
        <v>8</v>
      </c>
    </row>
    <row r="770" spans="2:6" x14ac:dyDescent="0.25">
      <c r="B770">
        <v>2221</v>
      </c>
      <c r="C770">
        <v>1</v>
      </c>
      <c r="D770">
        <v>765</v>
      </c>
      <c r="E770" t="s">
        <v>887</v>
      </c>
      <c r="F770">
        <v>1637</v>
      </c>
    </row>
    <row r="771" spans="2:6" x14ac:dyDescent="0.25">
      <c r="B771">
        <v>2221</v>
      </c>
      <c r="C771">
        <v>1</v>
      </c>
      <c r="D771">
        <v>766</v>
      </c>
      <c r="E771" t="s">
        <v>888</v>
      </c>
      <c r="F771">
        <v>56</v>
      </c>
    </row>
    <row r="772" spans="2:6" x14ac:dyDescent="0.25">
      <c r="B772">
        <v>2221</v>
      </c>
      <c r="C772">
        <v>1</v>
      </c>
      <c r="D772">
        <v>767</v>
      </c>
      <c r="E772" t="s">
        <v>889</v>
      </c>
      <c r="F772">
        <v>10</v>
      </c>
    </row>
    <row r="773" spans="2:6" x14ac:dyDescent="0.25">
      <c r="B773">
        <v>2221</v>
      </c>
      <c r="C773">
        <v>1</v>
      </c>
      <c r="D773">
        <v>768</v>
      </c>
      <c r="E773" t="s">
        <v>890</v>
      </c>
      <c r="F773">
        <v>22</v>
      </c>
    </row>
    <row r="774" spans="2:6" x14ac:dyDescent="0.25">
      <c r="B774">
        <v>2221</v>
      </c>
      <c r="C774">
        <v>1</v>
      </c>
      <c r="D774">
        <v>769</v>
      </c>
      <c r="E774" t="s">
        <v>891</v>
      </c>
      <c r="F774">
        <v>43</v>
      </c>
    </row>
    <row r="775" spans="2:6" x14ac:dyDescent="0.25">
      <c r="B775">
        <v>2221</v>
      </c>
      <c r="C775">
        <v>1</v>
      </c>
      <c r="D775">
        <v>770</v>
      </c>
      <c r="E775" t="s">
        <v>892</v>
      </c>
      <c r="F775">
        <v>78</v>
      </c>
    </row>
    <row r="776" spans="2:6" x14ac:dyDescent="0.25">
      <c r="B776">
        <v>2221</v>
      </c>
      <c r="C776">
        <v>1</v>
      </c>
      <c r="D776">
        <v>771</v>
      </c>
      <c r="E776" t="s">
        <v>893</v>
      </c>
      <c r="F776">
        <v>48</v>
      </c>
    </row>
    <row r="777" spans="2:6" x14ac:dyDescent="0.25">
      <c r="B777">
        <v>2221</v>
      </c>
      <c r="C777">
        <v>1</v>
      </c>
      <c r="D777">
        <v>772</v>
      </c>
      <c r="E777" t="s">
        <v>894</v>
      </c>
      <c r="F777">
        <v>42</v>
      </c>
    </row>
    <row r="778" spans="2:6" x14ac:dyDescent="0.25">
      <c r="B778">
        <v>2221</v>
      </c>
      <c r="C778">
        <v>1</v>
      </c>
      <c r="D778">
        <v>773</v>
      </c>
      <c r="E778" t="s">
        <v>895</v>
      </c>
      <c r="F778">
        <v>13</v>
      </c>
    </row>
    <row r="779" spans="2:6" x14ac:dyDescent="0.25">
      <c r="B779">
        <v>2221</v>
      </c>
      <c r="C779">
        <v>1</v>
      </c>
      <c r="D779">
        <v>774</v>
      </c>
      <c r="E779" t="s">
        <v>896</v>
      </c>
      <c r="F779">
        <v>22</v>
      </c>
    </row>
    <row r="780" spans="2:6" x14ac:dyDescent="0.25">
      <c r="B780">
        <v>2221</v>
      </c>
      <c r="C780">
        <v>1</v>
      </c>
      <c r="D780">
        <v>775</v>
      </c>
      <c r="E780" t="s">
        <v>897</v>
      </c>
      <c r="F780">
        <v>34</v>
      </c>
    </row>
    <row r="781" spans="2:6" x14ac:dyDescent="0.25">
      <c r="B781">
        <v>2221</v>
      </c>
      <c r="C781">
        <v>1</v>
      </c>
      <c r="D781">
        <v>776</v>
      </c>
      <c r="E781" t="s">
        <v>898</v>
      </c>
      <c r="F781">
        <v>3</v>
      </c>
    </row>
    <row r="782" spans="2:6" x14ac:dyDescent="0.25">
      <c r="B782">
        <v>2221</v>
      </c>
      <c r="C782">
        <v>1</v>
      </c>
      <c r="D782">
        <v>777</v>
      </c>
      <c r="E782" t="s">
        <v>899</v>
      </c>
      <c r="F782">
        <v>3</v>
      </c>
    </row>
    <row r="783" spans="2:6" x14ac:dyDescent="0.25">
      <c r="B783">
        <v>2221</v>
      </c>
      <c r="C783">
        <v>1</v>
      </c>
      <c r="D783">
        <v>778</v>
      </c>
      <c r="E783" t="s">
        <v>900</v>
      </c>
      <c r="F783">
        <v>14</v>
      </c>
    </row>
    <row r="784" spans="2:6" x14ac:dyDescent="0.25">
      <c r="B784">
        <v>2221</v>
      </c>
      <c r="C784">
        <v>1</v>
      </c>
      <c r="D784">
        <v>779</v>
      </c>
      <c r="E784" t="s">
        <v>901</v>
      </c>
      <c r="F784">
        <v>3</v>
      </c>
    </row>
    <row r="785" spans="2:6" x14ac:dyDescent="0.25">
      <c r="B785">
        <v>2221</v>
      </c>
      <c r="C785">
        <v>1</v>
      </c>
      <c r="D785">
        <v>780</v>
      </c>
      <c r="E785" t="s">
        <v>902</v>
      </c>
      <c r="F785">
        <v>391</v>
      </c>
    </row>
    <row r="786" spans="2:6" x14ac:dyDescent="0.25">
      <c r="B786">
        <v>2221</v>
      </c>
      <c r="C786">
        <v>1</v>
      </c>
      <c r="D786">
        <v>781</v>
      </c>
      <c r="E786" t="s">
        <v>903</v>
      </c>
      <c r="F786" s="228">
        <v>0.25340000000000001</v>
      </c>
    </row>
    <row r="787" spans="2:6" x14ac:dyDescent="0.25">
      <c r="B787">
        <v>2221</v>
      </c>
      <c r="C787">
        <v>1</v>
      </c>
      <c r="D787">
        <v>782</v>
      </c>
      <c r="E787" t="s">
        <v>904</v>
      </c>
      <c r="F787" s="228">
        <v>0.47620000000000001</v>
      </c>
    </row>
    <row r="788" spans="2:6" x14ac:dyDescent="0.25">
      <c r="B788">
        <v>2221</v>
      </c>
      <c r="C788">
        <v>1</v>
      </c>
      <c r="D788">
        <v>783</v>
      </c>
      <c r="E788" t="s">
        <v>905</v>
      </c>
      <c r="F788" s="229">
        <v>0.5</v>
      </c>
    </row>
    <row r="789" spans="2:6" x14ac:dyDescent="0.25">
      <c r="B789">
        <v>2221</v>
      </c>
      <c r="C789">
        <v>1</v>
      </c>
      <c r="D789">
        <v>784</v>
      </c>
      <c r="E789" t="s">
        <v>906</v>
      </c>
      <c r="F789" s="228">
        <v>0.46739999999999998</v>
      </c>
    </row>
    <row r="790" spans="2:6" x14ac:dyDescent="0.25">
      <c r="B790">
        <v>2221</v>
      </c>
      <c r="C790">
        <v>1</v>
      </c>
      <c r="D790">
        <v>785</v>
      </c>
      <c r="E790" t="s">
        <v>907</v>
      </c>
      <c r="F790" s="228">
        <v>0.46150000000000002</v>
      </c>
    </row>
    <row r="791" spans="2:6" x14ac:dyDescent="0.25">
      <c r="B791">
        <v>2221</v>
      </c>
      <c r="C791">
        <v>1</v>
      </c>
      <c r="D791">
        <v>786</v>
      </c>
      <c r="E791" t="s">
        <v>908</v>
      </c>
      <c r="F791" s="228">
        <v>0.2162</v>
      </c>
    </row>
    <row r="792" spans="2:6" x14ac:dyDescent="0.25">
      <c r="B792">
        <v>2221</v>
      </c>
      <c r="C792">
        <v>1</v>
      </c>
      <c r="D792">
        <v>787</v>
      </c>
      <c r="E792" t="s">
        <v>909</v>
      </c>
      <c r="F792" s="228">
        <v>0.1129</v>
      </c>
    </row>
    <row r="793" spans="2:6" x14ac:dyDescent="0.25">
      <c r="B793">
        <v>2221</v>
      </c>
      <c r="C793">
        <v>1</v>
      </c>
      <c r="D793">
        <v>788</v>
      </c>
      <c r="E793" t="s">
        <v>910</v>
      </c>
      <c r="F793" s="228">
        <v>0.19700000000000001</v>
      </c>
    </row>
    <row r="794" spans="2:6" x14ac:dyDescent="0.25">
      <c r="B794">
        <v>2221</v>
      </c>
      <c r="C794">
        <v>1</v>
      </c>
      <c r="D794">
        <v>789</v>
      </c>
      <c r="E794" t="s">
        <v>911</v>
      </c>
      <c r="F794" s="228">
        <v>0.11459999999999999</v>
      </c>
    </row>
    <row r="795" spans="2:6" x14ac:dyDescent="0.25">
      <c r="B795">
        <v>2221</v>
      </c>
      <c r="C795">
        <v>1</v>
      </c>
      <c r="D795">
        <v>790</v>
      </c>
      <c r="E795" t="s">
        <v>912</v>
      </c>
      <c r="F795" s="228">
        <v>0.25559999999999999</v>
      </c>
    </row>
    <row r="796" spans="2:6" x14ac:dyDescent="0.25">
      <c r="B796">
        <v>2221</v>
      </c>
      <c r="C796">
        <v>1</v>
      </c>
      <c r="D796">
        <v>791</v>
      </c>
      <c r="E796" t="s">
        <v>913</v>
      </c>
      <c r="F796" s="229">
        <v>0.75</v>
      </c>
    </row>
    <row r="797" spans="2:6" x14ac:dyDescent="0.25">
      <c r="B797">
        <v>2221</v>
      </c>
      <c r="C797">
        <v>1</v>
      </c>
      <c r="D797">
        <v>792</v>
      </c>
      <c r="E797" t="s">
        <v>914</v>
      </c>
      <c r="F797" s="229">
        <v>0.5</v>
      </c>
    </row>
    <row r="798" spans="2:6" x14ac:dyDescent="0.25">
      <c r="B798">
        <v>2221</v>
      </c>
      <c r="C798">
        <v>1</v>
      </c>
      <c r="D798">
        <v>793</v>
      </c>
      <c r="E798" t="s">
        <v>915</v>
      </c>
      <c r="F798" s="228">
        <v>0.16089999999999999</v>
      </c>
    </row>
    <row r="799" spans="2:6" x14ac:dyDescent="0.25">
      <c r="B799">
        <v>2221</v>
      </c>
      <c r="C799">
        <v>1</v>
      </c>
      <c r="D799">
        <v>794</v>
      </c>
      <c r="E799" t="s">
        <v>916</v>
      </c>
      <c r="F799" s="228">
        <v>0.375</v>
      </c>
    </row>
    <row r="800" spans="2:6" x14ac:dyDescent="0.25">
      <c r="B800">
        <v>2221</v>
      </c>
      <c r="C800">
        <v>1</v>
      </c>
      <c r="D800">
        <v>795</v>
      </c>
      <c r="E800" t="s">
        <v>917</v>
      </c>
      <c r="F800" s="228">
        <v>0.2389</v>
      </c>
    </row>
    <row r="801" spans="2:6" x14ac:dyDescent="0.25">
      <c r="B801">
        <v>2221</v>
      </c>
      <c r="C801">
        <v>1</v>
      </c>
      <c r="D801">
        <v>796</v>
      </c>
      <c r="E801" t="s">
        <v>918</v>
      </c>
      <c r="F801">
        <v>17917</v>
      </c>
    </row>
    <row r="802" spans="2:6" x14ac:dyDescent="0.25">
      <c r="B802">
        <v>2221</v>
      </c>
      <c r="C802">
        <v>1</v>
      </c>
      <c r="D802">
        <v>797</v>
      </c>
      <c r="E802" t="s">
        <v>919</v>
      </c>
      <c r="F802">
        <v>5301</v>
      </c>
    </row>
    <row r="803" spans="2:6" x14ac:dyDescent="0.25">
      <c r="B803">
        <v>2221</v>
      </c>
      <c r="C803">
        <v>1</v>
      </c>
      <c r="D803">
        <v>798</v>
      </c>
      <c r="E803" t="s">
        <v>920</v>
      </c>
      <c r="F803">
        <v>8106</v>
      </c>
    </row>
    <row r="804" spans="2:6" x14ac:dyDescent="0.25">
      <c r="B804">
        <v>2221</v>
      </c>
      <c r="C804">
        <v>1</v>
      </c>
      <c r="D804">
        <v>799</v>
      </c>
      <c r="E804" t="s">
        <v>921</v>
      </c>
      <c r="F804">
        <v>16999</v>
      </c>
    </row>
    <row r="805" spans="2:6" x14ac:dyDescent="0.25">
      <c r="B805">
        <v>2221</v>
      </c>
      <c r="C805">
        <v>1</v>
      </c>
      <c r="D805">
        <v>800</v>
      </c>
      <c r="E805" t="s">
        <v>922</v>
      </c>
      <c r="F805">
        <v>15212</v>
      </c>
    </row>
    <row r="806" spans="2:6" x14ac:dyDescent="0.25">
      <c r="B806">
        <v>2221</v>
      </c>
      <c r="C806">
        <v>1</v>
      </c>
      <c r="D806">
        <v>801</v>
      </c>
      <c r="E806" t="s">
        <v>923</v>
      </c>
      <c r="F806">
        <v>22671</v>
      </c>
    </row>
    <row r="807" spans="2:6" x14ac:dyDescent="0.25">
      <c r="B807">
        <v>2221</v>
      </c>
      <c r="C807">
        <v>1</v>
      </c>
      <c r="D807">
        <v>802</v>
      </c>
      <c r="E807" t="s">
        <v>924</v>
      </c>
      <c r="F807">
        <v>45374</v>
      </c>
    </row>
    <row r="808" spans="2:6" x14ac:dyDescent="0.25">
      <c r="B808">
        <v>2221</v>
      </c>
      <c r="C808">
        <v>1</v>
      </c>
      <c r="D808">
        <v>803</v>
      </c>
      <c r="E808" t="s">
        <v>925</v>
      </c>
      <c r="F808">
        <v>12094</v>
      </c>
    </row>
    <row r="809" spans="2:6" x14ac:dyDescent="0.25">
      <c r="B809">
        <v>2221</v>
      </c>
      <c r="C809">
        <v>1</v>
      </c>
      <c r="D809">
        <v>804</v>
      </c>
      <c r="E809" t="s">
        <v>926</v>
      </c>
      <c r="F809">
        <v>27597</v>
      </c>
    </row>
    <row r="810" spans="2:6" x14ac:dyDescent="0.25">
      <c r="B810">
        <v>2221</v>
      </c>
      <c r="C810">
        <v>1</v>
      </c>
      <c r="D810">
        <v>805</v>
      </c>
      <c r="E810" t="s">
        <v>927</v>
      </c>
      <c r="F810">
        <v>32052</v>
      </c>
    </row>
    <row r="811" spans="2:6" x14ac:dyDescent="0.25">
      <c r="B811">
        <v>2221</v>
      </c>
      <c r="C811">
        <v>1</v>
      </c>
      <c r="D811">
        <v>806</v>
      </c>
      <c r="E811" t="s">
        <v>928</v>
      </c>
      <c r="F811">
        <v>999</v>
      </c>
    </row>
    <row r="812" spans="2:6" x14ac:dyDescent="0.25">
      <c r="B812">
        <v>2221</v>
      </c>
      <c r="C812">
        <v>1</v>
      </c>
      <c r="D812">
        <v>807</v>
      </c>
      <c r="E812" t="s">
        <v>929</v>
      </c>
      <c r="F812">
        <v>930</v>
      </c>
    </row>
    <row r="813" spans="2:6" x14ac:dyDescent="0.25">
      <c r="B813">
        <v>2221</v>
      </c>
      <c r="C813">
        <v>1</v>
      </c>
      <c r="D813">
        <v>808</v>
      </c>
      <c r="E813" t="s">
        <v>930</v>
      </c>
      <c r="F813">
        <v>16247</v>
      </c>
    </row>
    <row r="814" spans="2:6" x14ac:dyDescent="0.25">
      <c r="B814">
        <v>2221</v>
      </c>
      <c r="C814">
        <v>1</v>
      </c>
      <c r="D814">
        <v>809</v>
      </c>
      <c r="E814" t="s">
        <v>931</v>
      </c>
      <c r="F814">
        <v>1196</v>
      </c>
    </row>
    <row r="815" spans="2:6" x14ac:dyDescent="0.25">
      <c r="B815">
        <v>2221</v>
      </c>
      <c r="C815">
        <v>1</v>
      </c>
      <c r="D815">
        <v>810</v>
      </c>
      <c r="E815" t="s">
        <v>932</v>
      </c>
      <c r="F815">
        <v>222695</v>
      </c>
    </row>
    <row r="816" spans="2:6" x14ac:dyDescent="0.25">
      <c r="B816">
        <v>2221</v>
      </c>
      <c r="C816">
        <v>1</v>
      </c>
      <c r="D816">
        <v>811</v>
      </c>
      <c r="E816" t="s">
        <v>933</v>
      </c>
      <c r="F816">
        <v>600</v>
      </c>
    </row>
    <row r="817" spans="2:6" x14ac:dyDescent="0.25">
      <c r="B817">
        <v>2221</v>
      </c>
      <c r="C817">
        <v>1</v>
      </c>
      <c r="D817">
        <v>812</v>
      </c>
      <c r="E817" t="s">
        <v>934</v>
      </c>
      <c r="F817">
        <v>141</v>
      </c>
    </row>
    <row r="818" spans="2:6" x14ac:dyDescent="0.25">
      <c r="B818">
        <v>2221</v>
      </c>
      <c r="C818">
        <v>1</v>
      </c>
      <c r="D818">
        <v>813</v>
      </c>
      <c r="E818" t="s">
        <v>935</v>
      </c>
      <c r="F818">
        <v>216</v>
      </c>
    </row>
    <row r="819" spans="2:6" x14ac:dyDescent="0.25">
      <c r="B819">
        <v>2221</v>
      </c>
      <c r="C819">
        <v>1</v>
      </c>
      <c r="D819">
        <v>814</v>
      </c>
      <c r="E819" t="s">
        <v>936</v>
      </c>
      <c r="F819">
        <v>447</v>
      </c>
    </row>
    <row r="820" spans="2:6" x14ac:dyDescent="0.25">
      <c r="B820">
        <v>2221</v>
      </c>
      <c r="C820">
        <v>1</v>
      </c>
      <c r="D820">
        <v>815</v>
      </c>
      <c r="E820" t="s">
        <v>937</v>
      </c>
      <c r="F820">
        <v>973</v>
      </c>
    </row>
    <row r="821" spans="2:6" x14ac:dyDescent="0.25">
      <c r="B821">
        <v>2221</v>
      </c>
      <c r="C821">
        <v>1</v>
      </c>
      <c r="D821">
        <v>816</v>
      </c>
      <c r="E821" t="s">
        <v>938</v>
      </c>
      <c r="F821">
        <v>1634</v>
      </c>
    </row>
    <row r="822" spans="2:6" x14ac:dyDescent="0.25">
      <c r="B822">
        <v>2221</v>
      </c>
      <c r="C822">
        <v>1</v>
      </c>
      <c r="D822">
        <v>817</v>
      </c>
      <c r="E822" t="s">
        <v>939</v>
      </c>
      <c r="F822">
        <v>1910</v>
      </c>
    </row>
    <row r="823" spans="2:6" x14ac:dyDescent="0.25">
      <c r="B823">
        <v>2221</v>
      </c>
      <c r="C823">
        <v>1</v>
      </c>
      <c r="D823">
        <v>818</v>
      </c>
      <c r="E823" t="s">
        <v>940</v>
      </c>
      <c r="F823">
        <v>352</v>
      </c>
    </row>
    <row r="824" spans="2:6" x14ac:dyDescent="0.25">
      <c r="B824">
        <v>2221</v>
      </c>
      <c r="C824">
        <v>1</v>
      </c>
      <c r="D824">
        <v>819</v>
      </c>
      <c r="E824" t="s">
        <v>941</v>
      </c>
      <c r="F824">
        <v>1216</v>
      </c>
    </row>
    <row r="825" spans="2:6" x14ac:dyDescent="0.25">
      <c r="B825">
        <v>2221</v>
      </c>
      <c r="C825">
        <v>1</v>
      </c>
      <c r="D825">
        <v>820</v>
      </c>
      <c r="E825" t="s">
        <v>942</v>
      </c>
      <c r="F825">
        <v>1015</v>
      </c>
    </row>
    <row r="826" spans="2:6" x14ac:dyDescent="0.25">
      <c r="B826">
        <v>2221</v>
      </c>
      <c r="C826">
        <v>1</v>
      </c>
      <c r="D826">
        <v>821</v>
      </c>
      <c r="E826" t="s">
        <v>943</v>
      </c>
      <c r="F826">
        <v>32</v>
      </c>
    </row>
    <row r="827" spans="2:6" x14ac:dyDescent="0.25">
      <c r="B827">
        <v>2221</v>
      </c>
      <c r="C827">
        <v>1</v>
      </c>
      <c r="D827">
        <v>822</v>
      </c>
      <c r="E827" t="s">
        <v>944</v>
      </c>
      <c r="F827">
        <v>58</v>
      </c>
    </row>
    <row r="828" spans="2:6" x14ac:dyDescent="0.25">
      <c r="B828">
        <v>2221</v>
      </c>
      <c r="C828">
        <v>1</v>
      </c>
      <c r="D828">
        <v>823</v>
      </c>
      <c r="E828" t="s">
        <v>945</v>
      </c>
      <c r="F828">
        <v>482</v>
      </c>
    </row>
    <row r="829" spans="2:6" x14ac:dyDescent="0.25">
      <c r="B829">
        <v>2221</v>
      </c>
      <c r="C829">
        <v>1</v>
      </c>
      <c r="D829">
        <v>824</v>
      </c>
      <c r="E829" t="s">
        <v>946</v>
      </c>
      <c r="F829">
        <v>43</v>
      </c>
    </row>
    <row r="830" spans="2:6" x14ac:dyDescent="0.25">
      <c r="B830">
        <v>2221</v>
      </c>
      <c r="C830">
        <v>1</v>
      </c>
      <c r="D830">
        <v>825</v>
      </c>
      <c r="E830" t="s">
        <v>947</v>
      </c>
      <c r="F830">
        <v>9119</v>
      </c>
    </row>
    <row r="831" spans="2:6" x14ac:dyDescent="0.25">
      <c r="B831">
        <v>2221</v>
      </c>
      <c r="C831">
        <v>1</v>
      </c>
      <c r="D831">
        <v>826</v>
      </c>
      <c r="E831" t="s">
        <v>948</v>
      </c>
      <c r="F831" s="228">
        <v>3.3500000000000002E-2</v>
      </c>
    </row>
    <row r="832" spans="2:6" x14ac:dyDescent="0.25">
      <c r="B832">
        <v>2221</v>
      </c>
      <c r="C832">
        <v>1</v>
      </c>
      <c r="D832">
        <v>827</v>
      </c>
      <c r="E832" t="s">
        <v>949</v>
      </c>
      <c r="F832" s="228">
        <v>2.6599999999999999E-2</v>
      </c>
    </row>
    <row r="833" spans="2:6" x14ac:dyDescent="0.25">
      <c r="B833">
        <v>2221</v>
      </c>
      <c r="C833">
        <v>1</v>
      </c>
      <c r="D833">
        <v>828</v>
      </c>
      <c r="E833" t="s">
        <v>950</v>
      </c>
      <c r="F833" s="228">
        <v>2.6599999999999999E-2</v>
      </c>
    </row>
    <row r="834" spans="2:6" x14ac:dyDescent="0.25">
      <c r="B834">
        <v>2221</v>
      </c>
      <c r="C834">
        <v>1</v>
      </c>
      <c r="D834">
        <v>829</v>
      </c>
      <c r="E834" t="s">
        <v>951</v>
      </c>
      <c r="F834" s="228">
        <v>2.63E-2</v>
      </c>
    </row>
    <row r="835" spans="2:6" x14ac:dyDescent="0.25">
      <c r="B835">
        <v>2221</v>
      </c>
      <c r="C835">
        <v>1</v>
      </c>
      <c r="D835">
        <v>830</v>
      </c>
      <c r="E835" t="s">
        <v>952</v>
      </c>
      <c r="F835" s="228">
        <v>6.4000000000000001E-2</v>
      </c>
    </row>
    <row r="836" spans="2:6" x14ac:dyDescent="0.25">
      <c r="B836">
        <v>2221</v>
      </c>
      <c r="C836">
        <v>1</v>
      </c>
      <c r="D836">
        <v>831</v>
      </c>
      <c r="E836" t="s">
        <v>953</v>
      </c>
      <c r="F836" s="228">
        <v>7.2099999999999997E-2</v>
      </c>
    </row>
    <row r="837" spans="2:6" x14ac:dyDescent="0.25">
      <c r="B837">
        <v>2221</v>
      </c>
      <c r="C837">
        <v>1</v>
      </c>
      <c r="D837">
        <v>832</v>
      </c>
      <c r="E837" t="s">
        <v>954</v>
      </c>
      <c r="F837" s="228">
        <v>4.2099999999999999E-2</v>
      </c>
    </row>
    <row r="838" spans="2:6" x14ac:dyDescent="0.25">
      <c r="B838">
        <v>2221</v>
      </c>
      <c r="C838">
        <v>1</v>
      </c>
      <c r="D838">
        <v>833</v>
      </c>
      <c r="E838" t="s">
        <v>955</v>
      </c>
      <c r="F838" s="228">
        <v>2.9100000000000001E-2</v>
      </c>
    </row>
    <row r="839" spans="2:6" x14ac:dyDescent="0.25">
      <c r="B839">
        <v>2221</v>
      </c>
      <c r="C839">
        <v>1</v>
      </c>
      <c r="D839">
        <v>834</v>
      </c>
      <c r="E839" t="s">
        <v>956</v>
      </c>
      <c r="F839" s="228">
        <v>4.41E-2</v>
      </c>
    </row>
    <row r="840" spans="2:6" x14ac:dyDescent="0.25">
      <c r="B840">
        <v>2221</v>
      </c>
      <c r="C840">
        <v>1</v>
      </c>
      <c r="D840">
        <v>835</v>
      </c>
      <c r="E840" t="s">
        <v>957</v>
      </c>
      <c r="F840" s="228">
        <v>3.1699999999999999E-2</v>
      </c>
    </row>
    <row r="841" spans="2:6" x14ac:dyDescent="0.25">
      <c r="B841">
        <v>2221</v>
      </c>
      <c r="C841">
        <v>1</v>
      </c>
      <c r="D841">
        <v>836</v>
      </c>
      <c r="E841" t="s">
        <v>958</v>
      </c>
      <c r="F841" s="228">
        <v>3.2000000000000001E-2</v>
      </c>
    </row>
    <row r="842" spans="2:6" x14ac:dyDescent="0.25">
      <c r="B842">
        <v>2221</v>
      </c>
      <c r="C842">
        <v>1</v>
      </c>
      <c r="D842">
        <v>837</v>
      </c>
      <c r="E842" t="s">
        <v>959</v>
      </c>
      <c r="F842" s="228">
        <v>6.2399999999999997E-2</v>
      </c>
    </row>
    <row r="843" spans="2:6" x14ac:dyDescent="0.25">
      <c r="B843">
        <v>2221</v>
      </c>
      <c r="C843">
        <v>1</v>
      </c>
      <c r="D843">
        <v>838</v>
      </c>
      <c r="E843" t="s">
        <v>960</v>
      </c>
      <c r="F843" s="228">
        <v>2.9700000000000001E-2</v>
      </c>
    </row>
    <row r="844" spans="2:6" x14ac:dyDescent="0.25">
      <c r="B844">
        <v>2221</v>
      </c>
      <c r="C844">
        <v>1</v>
      </c>
      <c r="D844">
        <v>839</v>
      </c>
      <c r="E844" t="s">
        <v>961</v>
      </c>
      <c r="F844" s="228">
        <v>3.5999999999999997E-2</v>
      </c>
    </row>
    <row r="845" spans="2:6" x14ac:dyDescent="0.25">
      <c r="B845">
        <v>2221</v>
      </c>
      <c r="C845">
        <v>1</v>
      </c>
      <c r="D845">
        <v>840</v>
      </c>
      <c r="E845" t="s">
        <v>962</v>
      </c>
      <c r="F845" s="228">
        <v>4.0899999999999999E-2</v>
      </c>
    </row>
    <row r="846" spans="2:6" x14ac:dyDescent="0.25">
      <c r="B846">
        <v>2221</v>
      </c>
      <c r="C846">
        <v>1</v>
      </c>
      <c r="D846">
        <v>841</v>
      </c>
      <c r="E846" t="s">
        <v>963</v>
      </c>
      <c r="F846">
        <v>319</v>
      </c>
    </row>
    <row r="847" spans="2:6" x14ac:dyDescent="0.25">
      <c r="B847">
        <v>2221</v>
      </c>
      <c r="C847">
        <v>1</v>
      </c>
      <c r="D847">
        <v>842</v>
      </c>
      <c r="E847" t="s">
        <v>964</v>
      </c>
      <c r="F847">
        <v>56</v>
      </c>
    </row>
    <row r="848" spans="2:6" x14ac:dyDescent="0.25">
      <c r="B848">
        <v>2221</v>
      </c>
      <c r="C848">
        <v>1</v>
      </c>
      <c r="D848">
        <v>843</v>
      </c>
      <c r="E848" t="s">
        <v>965</v>
      </c>
      <c r="F848">
        <v>105</v>
      </c>
    </row>
    <row r="849" spans="2:6" x14ac:dyDescent="0.25">
      <c r="B849">
        <v>2221</v>
      </c>
      <c r="C849">
        <v>1</v>
      </c>
      <c r="D849">
        <v>844</v>
      </c>
      <c r="E849" t="s">
        <v>966</v>
      </c>
      <c r="F849">
        <v>185</v>
      </c>
    </row>
    <row r="850" spans="2:6" x14ac:dyDescent="0.25">
      <c r="B850">
        <v>2221</v>
      </c>
      <c r="C850">
        <v>1</v>
      </c>
      <c r="D850">
        <v>845</v>
      </c>
      <c r="E850" t="s">
        <v>967</v>
      </c>
      <c r="F850">
        <v>364</v>
      </c>
    </row>
    <row r="851" spans="2:6" x14ac:dyDescent="0.25">
      <c r="B851">
        <v>2221</v>
      </c>
      <c r="C851">
        <v>1</v>
      </c>
      <c r="D851">
        <v>846</v>
      </c>
      <c r="E851" t="s">
        <v>968</v>
      </c>
      <c r="F851">
        <v>641</v>
      </c>
    </row>
    <row r="852" spans="2:6" x14ac:dyDescent="0.25">
      <c r="B852">
        <v>2221</v>
      </c>
      <c r="C852">
        <v>1</v>
      </c>
      <c r="D852">
        <v>847</v>
      </c>
      <c r="E852" t="s">
        <v>969</v>
      </c>
      <c r="F852">
        <v>989</v>
      </c>
    </row>
    <row r="853" spans="2:6" x14ac:dyDescent="0.25">
      <c r="B853">
        <v>2221</v>
      </c>
      <c r="C853">
        <v>1</v>
      </c>
      <c r="D853">
        <v>848</v>
      </c>
      <c r="E853" t="s">
        <v>970</v>
      </c>
      <c r="F853">
        <v>151</v>
      </c>
    </row>
    <row r="854" spans="2:6" x14ac:dyDescent="0.25">
      <c r="B854">
        <v>2221</v>
      </c>
      <c r="C854">
        <v>1</v>
      </c>
      <c r="D854">
        <v>849</v>
      </c>
      <c r="E854" t="s">
        <v>971</v>
      </c>
      <c r="F854">
        <v>589</v>
      </c>
    </row>
    <row r="855" spans="2:6" x14ac:dyDescent="0.25">
      <c r="B855">
        <v>2221</v>
      </c>
      <c r="C855">
        <v>1</v>
      </c>
      <c r="D855">
        <v>850</v>
      </c>
      <c r="E855" t="s">
        <v>972</v>
      </c>
      <c r="F855">
        <v>520</v>
      </c>
    </row>
    <row r="856" spans="2:6" x14ac:dyDescent="0.25">
      <c r="B856">
        <v>2221</v>
      </c>
      <c r="C856">
        <v>1</v>
      </c>
      <c r="D856">
        <v>851</v>
      </c>
      <c r="E856" t="s">
        <v>973</v>
      </c>
      <c r="F856">
        <v>17</v>
      </c>
    </row>
    <row r="857" spans="2:6" x14ac:dyDescent="0.25">
      <c r="B857">
        <v>2221</v>
      </c>
      <c r="C857">
        <v>1</v>
      </c>
      <c r="D857">
        <v>852</v>
      </c>
      <c r="E857" t="s">
        <v>974</v>
      </c>
      <c r="F857">
        <v>17</v>
      </c>
    </row>
    <row r="858" spans="2:6" x14ac:dyDescent="0.25">
      <c r="B858">
        <v>2221</v>
      </c>
      <c r="C858">
        <v>1</v>
      </c>
      <c r="D858">
        <v>853</v>
      </c>
      <c r="E858" t="s">
        <v>975</v>
      </c>
      <c r="F858">
        <v>242</v>
      </c>
    </row>
    <row r="859" spans="2:6" x14ac:dyDescent="0.25">
      <c r="B859">
        <v>2221</v>
      </c>
      <c r="C859">
        <v>1</v>
      </c>
      <c r="D859">
        <v>854</v>
      </c>
      <c r="E859" t="s">
        <v>976</v>
      </c>
      <c r="F859">
        <v>19</v>
      </c>
    </row>
    <row r="860" spans="2:6" x14ac:dyDescent="0.25">
      <c r="B860">
        <v>2221</v>
      </c>
      <c r="C860">
        <v>1</v>
      </c>
      <c r="D860">
        <v>855</v>
      </c>
      <c r="E860" t="s">
        <v>977</v>
      </c>
      <c r="F860">
        <v>4214</v>
      </c>
    </row>
    <row r="861" spans="2:6" x14ac:dyDescent="0.25">
      <c r="B861">
        <v>2221</v>
      </c>
      <c r="C861">
        <v>1</v>
      </c>
      <c r="D861">
        <v>856</v>
      </c>
      <c r="E861" t="s">
        <v>978</v>
      </c>
      <c r="F861">
        <v>227</v>
      </c>
    </row>
    <row r="862" spans="2:6" x14ac:dyDescent="0.25">
      <c r="B862">
        <v>2221</v>
      </c>
      <c r="C862">
        <v>1</v>
      </c>
      <c r="D862">
        <v>857</v>
      </c>
      <c r="E862" t="s">
        <v>979</v>
      </c>
      <c r="F862">
        <v>0</v>
      </c>
    </row>
    <row r="863" spans="2:6" x14ac:dyDescent="0.25">
      <c r="B863">
        <v>2221</v>
      </c>
      <c r="C863">
        <v>1</v>
      </c>
      <c r="D863">
        <v>858</v>
      </c>
      <c r="E863" t="s">
        <v>980</v>
      </c>
      <c r="F863">
        <v>80</v>
      </c>
    </row>
    <row r="864" spans="2:6" x14ac:dyDescent="0.25">
      <c r="B864">
        <v>2221</v>
      </c>
      <c r="C864">
        <v>1</v>
      </c>
      <c r="D864">
        <v>859</v>
      </c>
      <c r="E864" t="s">
        <v>981</v>
      </c>
      <c r="F864">
        <v>133</v>
      </c>
    </row>
    <row r="865" spans="2:6" x14ac:dyDescent="0.25">
      <c r="B865">
        <v>2221</v>
      </c>
      <c r="C865">
        <v>1</v>
      </c>
      <c r="D865">
        <v>860</v>
      </c>
      <c r="E865" t="s">
        <v>982</v>
      </c>
      <c r="F865">
        <v>97</v>
      </c>
    </row>
    <row r="866" spans="2:6" x14ac:dyDescent="0.25">
      <c r="B866">
        <v>2221</v>
      </c>
      <c r="C866">
        <v>1</v>
      </c>
      <c r="D866">
        <v>861</v>
      </c>
      <c r="E866" t="s">
        <v>983</v>
      </c>
      <c r="F866">
        <v>108</v>
      </c>
    </row>
    <row r="867" spans="2:6" x14ac:dyDescent="0.25">
      <c r="B867">
        <v>2221</v>
      </c>
      <c r="C867">
        <v>1</v>
      </c>
      <c r="D867">
        <v>862</v>
      </c>
      <c r="E867" t="s">
        <v>984</v>
      </c>
      <c r="F867">
        <v>565</v>
      </c>
    </row>
    <row r="868" spans="2:6" x14ac:dyDescent="0.25">
      <c r="B868">
        <v>2221</v>
      </c>
      <c r="C868">
        <v>1</v>
      </c>
      <c r="D868">
        <v>863</v>
      </c>
      <c r="E868" t="s">
        <v>985</v>
      </c>
      <c r="F868">
        <v>42</v>
      </c>
    </row>
    <row r="869" spans="2:6" x14ac:dyDescent="0.25">
      <c r="B869">
        <v>2221</v>
      </c>
      <c r="C869">
        <v>1</v>
      </c>
      <c r="D869">
        <v>864</v>
      </c>
      <c r="E869" t="s">
        <v>986</v>
      </c>
      <c r="F869">
        <v>522</v>
      </c>
    </row>
    <row r="870" spans="2:6" x14ac:dyDescent="0.25">
      <c r="B870">
        <v>2221</v>
      </c>
      <c r="C870">
        <v>1</v>
      </c>
      <c r="D870">
        <v>865</v>
      </c>
      <c r="E870" t="s">
        <v>987</v>
      </c>
      <c r="F870">
        <v>2</v>
      </c>
    </row>
    <row r="871" spans="2:6" x14ac:dyDescent="0.25">
      <c r="B871">
        <v>2221</v>
      </c>
      <c r="C871">
        <v>1</v>
      </c>
      <c r="D871">
        <v>866</v>
      </c>
      <c r="E871" t="s">
        <v>988</v>
      </c>
      <c r="F871">
        <v>17</v>
      </c>
    </row>
    <row r="872" spans="2:6" x14ac:dyDescent="0.25">
      <c r="B872">
        <v>2221</v>
      </c>
      <c r="C872">
        <v>1</v>
      </c>
      <c r="D872">
        <v>867</v>
      </c>
      <c r="E872" t="s">
        <v>989</v>
      </c>
      <c r="F872">
        <v>10</v>
      </c>
    </row>
    <row r="873" spans="2:6" x14ac:dyDescent="0.25">
      <c r="B873">
        <v>2221</v>
      </c>
      <c r="C873">
        <v>1</v>
      </c>
      <c r="D873">
        <v>868</v>
      </c>
      <c r="E873" t="s">
        <v>990</v>
      </c>
      <c r="F873">
        <v>0</v>
      </c>
    </row>
    <row r="874" spans="2:6" x14ac:dyDescent="0.25">
      <c r="B874">
        <v>2221</v>
      </c>
      <c r="C874">
        <v>1</v>
      </c>
      <c r="D874">
        <v>869</v>
      </c>
      <c r="E874" t="s">
        <v>991</v>
      </c>
      <c r="F874">
        <v>13</v>
      </c>
    </row>
    <row r="875" spans="2:6" x14ac:dyDescent="0.25">
      <c r="B875">
        <v>2221</v>
      </c>
      <c r="C875">
        <v>1</v>
      </c>
      <c r="D875">
        <v>870</v>
      </c>
      <c r="E875" t="s">
        <v>992</v>
      </c>
      <c r="F875">
        <v>1816</v>
      </c>
    </row>
    <row r="876" spans="2:6" x14ac:dyDescent="0.25">
      <c r="B876">
        <v>2221</v>
      </c>
      <c r="C876">
        <v>1</v>
      </c>
      <c r="D876">
        <v>871</v>
      </c>
      <c r="E876" t="s">
        <v>993</v>
      </c>
      <c r="F876">
        <v>203</v>
      </c>
    </row>
    <row r="877" spans="2:6" x14ac:dyDescent="0.25">
      <c r="B877">
        <v>2221</v>
      </c>
      <c r="C877">
        <v>1</v>
      </c>
      <c r="D877">
        <v>872</v>
      </c>
      <c r="E877" t="s">
        <v>994</v>
      </c>
      <c r="F877">
        <v>0</v>
      </c>
    </row>
    <row r="878" spans="2:6" x14ac:dyDescent="0.25">
      <c r="B878">
        <v>2221</v>
      </c>
      <c r="C878">
        <v>1</v>
      </c>
      <c r="D878">
        <v>873</v>
      </c>
      <c r="E878" t="s">
        <v>995</v>
      </c>
      <c r="F878">
        <v>192</v>
      </c>
    </row>
    <row r="879" spans="2:6" x14ac:dyDescent="0.25">
      <c r="B879">
        <v>2221</v>
      </c>
      <c r="C879">
        <v>1</v>
      </c>
      <c r="D879">
        <v>874</v>
      </c>
      <c r="E879" t="s">
        <v>996</v>
      </c>
      <c r="F879">
        <v>109</v>
      </c>
    </row>
    <row r="880" spans="2:6" x14ac:dyDescent="0.25">
      <c r="B880">
        <v>2221</v>
      </c>
      <c r="C880">
        <v>1</v>
      </c>
      <c r="D880">
        <v>875</v>
      </c>
      <c r="E880" t="s">
        <v>997</v>
      </c>
      <c r="F880">
        <v>217</v>
      </c>
    </row>
    <row r="881" spans="2:6" x14ac:dyDescent="0.25">
      <c r="B881">
        <v>2221</v>
      </c>
      <c r="C881">
        <v>1</v>
      </c>
      <c r="D881">
        <v>876</v>
      </c>
      <c r="E881" t="s">
        <v>998</v>
      </c>
      <c r="F881">
        <v>215</v>
      </c>
    </row>
    <row r="882" spans="2:6" x14ac:dyDescent="0.25">
      <c r="B882">
        <v>2221</v>
      </c>
      <c r="C882">
        <v>1</v>
      </c>
      <c r="D882">
        <v>877</v>
      </c>
      <c r="E882" t="s">
        <v>999</v>
      </c>
      <c r="F882">
        <v>214</v>
      </c>
    </row>
    <row r="883" spans="2:6" x14ac:dyDescent="0.25">
      <c r="B883">
        <v>2221</v>
      </c>
      <c r="C883">
        <v>1</v>
      </c>
      <c r="D883">
        <v>878</v>
      </c>
      <c r="E883" t="s">
        <v>1000</v>
      </c>
      <c r="F883">
        <v>184</v>
      </c>
    </row>
    <row r="884" spans="2:6" x14ac:dyDescent="0.25">
      <c r="B884">
        <v>2221</v>
      </c>
      <c r="C884">
        <v>1</v>
      </c>
      <c r="D884">
        <v>879</v>
      </c>
      <c r="E884" t="s">
        <v>1001</v>
      </c>
      <c r="F884">
        <v>197</v>
      </c>
    </row>
    <row r="885" spans="2:6" x14ac:dyDescent="0.25">
      <c r="B885">
        <v>2221</v>
      </c>
      <c r="C885">
        <v>1</v>
      </c>
      <c r="D885">
        <v>880</v>
      </c>
      <c r="E885" t="s">
        <v>1002</v>
      </c>
      <c r="F885">
        <v>16</v>
      </c>
    </row>
    <row r="886" spans="2:6" x14ac:dyDescent="0.25">
      <c r="B886">
        <v>2221</v>
      </c>
      <c r="C886">
        <v>1</v>
      </c>
      <c r="D886">
        <v>881</v>
      </c>
      <c r="E886" t="s">
        <v>1003</v>
      </c>
      <c r="F886">
        <v>179</v>
      </c>
    </row>
    <row r="887" spans="2:6" x14ac:dyDescent="0.25">
      <c r="B887">
        <v>2221</v>
      </c>
      <c r="C887">
        <v>1</v>
      </c>
      <c r="D887">
        <v>882</v>
      </c>
      <c r="E887" t="s">
        <v>1004</v>
      </c>
      <c r="F887">
        <v>209</v>
      </c>
    </row>
    <row r="888" spans="2:6" x14ac:dyDescent="0.25">
      <c r="B888">
        <v>2221</v>
      </c>
      <c r="C888">
        <v>1</v>
      </c>
      <c r="D888">
        <v>883</v>
      </c>
      <c r="E888" t="s">
        <v>1005</v>
      </c>
      <c r="F888">
        <v>0</v>
      </c>
    </row>
    <row r="889" spans="2:6" x14ac:dyDescent="0.25">
      <c r="B889">
        <v>2221</v>
      </c>
      <c r="C889">
        <v>1</v>
      </c>
      <c r="D889">
        <v>884</v>
      </c>
      <c r="E889" t="s">
        <v>1006</v>
      </c>
      <c r="F889">
        <v>136</v>
      </c>
    </row>
    <row r="890" spans="2:6" x14ac:dyDescent="0.25">
      <c r="B890">
        <v>2221</v>
      </c>
      <c r="C890">
        <v>1</v>
      </c>
      <c r="D890">
        <v>885</v>
      </c>
      <c r="E890" t="s">
        <v>1007</v>
      </c>
      <c r="F890">
        <v>217</v>
      </c>
    </row>
    <row r="891" spans="2:6" x14ac:dyDescent="0.25">
      <c r="B891">
        <v>2221</v>
      </c>
      <c r="C891">
        <v>1</v>
      </c>
      <c r="D891">
        <v>886</v>
      </c>
      <c r="E891" t="s">
        <v>1008</v>
      </c>
      <c r="F891">
        <v>69</v>
      </c>
    </row>
    <row r="892" spans="2:6" x14ac:dyDescent="0.25">
      <c r="B892">
        <v>2221</v>
      </c>
      <c r="C892">
        <v>1</v>
      </c>
      <c r="D892">
        <v>887</v>
      </c>
      <c r="E892" t="s">
        <v>1009</v>
      </c>
      <c r="F892">
        <v>0</v>
      </c>
    </row>
    <row r="893" spans="2:6" x14ac:dyDescent="0.25">
      <c r="B893">
        <v>2221</v>
      </c>
      <c r="C893">
        <v>1</v>
      </c>
      <c r="D893">
        <v>888</v>
      </c>
      <c r="E893" t="s">
        <v>1010</v>
      </c>
      <c r="F893">
        <v>65</v>
      </c>
    </row>
    <row r="894" spans="2:6" x14ac:dyDescent="0.25">
      <c r="B894">
        <v>2221</v>
      </c>
      <c r="C894">
        <v>1</v>
      </c>
      <c r="D894">
        <v>889</v>
      </c>
      <c r="E894" t="s">
        <v>1011</v>
      </c>
      <c r="F894">
        <v>44</v>
      </c>
    </row>
    <row r="895" spans="2:6" x14ac:dyDescent="0.25">
      <c r="B895">
        <v>2221</v>
      </c>
      <c r="C895">
        <v>1</v>
      </c>
      <c r="D895">
        <v>890</v>
      </c>
      <c r="E895" t="s">
        <v>1012</v>
      </c>
      <c r="F895">
        <v>45</v>
      </c>
    </row>
    <row r="896" spans="2:6" x14ac:dyDescent="0.25">
      <c r="B896">
        <v>2221</v>
      </c>
      <c r="C896">
        <v>1</v>
      </c>
      <c r="D896">
        <v>891</v>
      </c>
      <c r="E896" t="s">
        <v>1013</v>
      </c>
      <c r="F896">
        <v>46</v>
      </c>
    </row>
    <row r="897" spans="2:6" x14ac:dyDescent="0.25">
      <c r="B897">
        <v>2221</v>
      </c>
      <c r="C897">
        <v>1</v>
      </c>
      <c r="D897">
        <v>892</v>
      </c>
      <c r="E897" t="s">
        <v>1014</v>
      </c>
      <c r="F897">
        <v>75</v>
      </c>
    </row>
    <row r="898" spans="2:6" x14ac:dyDescent="0.25">
      <c r="B898">
        <v>2221</v>
      </c>
      <c r="C898">
        <v>1</v>
      </c>
      <c r="D898">
        <v>893</v>
      </c>
      <c r="E898" t="s">
        <v>1015</v>
      </c>
      <c r="F898">
        <v>41</v>
      </c>
    </row>
    <row r="899" spans="2:6" x14ac:dyDescent="0.25">
      <c r="B899">
        <v>2221</v>
      </c>
      <c r="C899">
        <v>1</v>
      </c>
      <c r="D899">
        <v>894</v>
      </c>
      <c r="E899" t="s">
        <v>1016</v>
      </c>
      <c r="F899">
        <v>73</v>
      </c>
    </row>
    <row r="900" spans="2:6" x14ac:dyDescent="0.25">
      <c r="B900">
        <v>2221</v>
      </c>
      <c r="C900">
        <v>1</v>
      </c>
      <c r="D900">
        <v>895</v>
      </c>
      <c r="E900" t="s">
        <v>1017</v>
      </c>
      <c r="F900">
        <v>12</v>
      </c>
    </row>
    <row r="901" spans="2:6" x14ac:dyDescent="0.25">
      <c r="B901">
        <v>2221</v>
      </c>
      <c r="C901">
        <v>1</v>
      </c>
      <c r="D901">
        <v>896</v>
      </c>
      <c r="E901" t="s">
        <v>1018</v>
      </c>
      <c r="F901">
        <v>38</v>
      </c>
    </row>
    <row r="902" spans="2:6" x14ac:dyDescent="0.25">
      <c r="B902">
        <v>2221</v>
      </c>
      <c r="C902">
        <v>1</v>
      </c>
      <c r="D902">
        <v>897</v>
      </c>
      <c r="E902" t="s">
        <v>1019</v>
      </c>
      <c r="F902">
        <v>139</v>
      </c>
    </row>
    <row r="903" spans="2:6" x14ac:dyDescent="0.25">
      <c r="B903">
        <v>2221</v>
      </c>
      <c r="C903">
        <v>1</v>
      </c>
      <c r="D903">
        <v>898</v>
      </c>
      <c r="E903" t="s">
        <v>1020</v>
      </c>
      <c r="F903">
        <v>0</v>
      </c>
    </row>
    <row r="904" spans="2:6" x14ac:dyDescent="0.25">
      <c r="B904">
        <v>2221</v>
      </c>
      <c r="C904">
        <v>1</v>
      </c>
      <c r="D904">
        <v>899</v>
      </c>
      <c r="E904" t="s">
        <v>1021</v>
      </c>
      <c r="F904">
        <v>67</v>
      </c>
    </row>
    <row r="905" spans="2:6" x14ac:dyDescent="0.25">
      <c r="B905">
        <v>2221</v>
      </c>
      <c r="C905">
        <v>1</v>
      </c>
      <c r="D905">
        <v>900</v>
      </c>
      <c r="E905" t="s">
        <v>1022</v>
      </c>
      <c r="F905">
        <v>67</v>
      </c>
    </row>
    <row r="906" spans="2:6" x14ac:dyDescent="0.25">
      <c r="B906">
        <v>2221</v>
      </c>
      <c r="C906">
        <v>1</v>
      </c>
      <c r="D906">
        <v>901</v>
      </c>
      <c r="E906" t="s">
        <v>1023</v>
      </c>
      <c r="F906">
        <v>319</v>
      </c>
    </row>
    <row r="907" spans="2:6" x14ac:dyDescent="0.25">
      <c r="B907">
        <v>2221</v>
      </c>
      <c r="C907">
        <v>1</v>
      </c>
      <c r="D907">
        <v>902</v>
      </c>
      <c r="E907" t="s">
        <v>1024</v>
      </c>
      <c r="F907">
        <v>56</v>
      </c>
    </row>
    <row r="908" spans="2:6" x14ac:dyDescent="0.25">
      <c r="B908">
        <v>2221</v>
      </c>
      <c r="C908">
        <v>1</v>
      </c>
      <c r="D908">
        <v>903</v>
      </c>
      <c r="E908" t="s">
        <v>1025</v>
      </c>
      <c r="F908">
        <v>105</v>
      </c>
    </row>
    <row r="909" spans="2:6" x14ac:dyDescent="0.25">
      <c r="B909">
        <v>2221</v>
      </c>
      <c r="C909">
        <v>1</v>
      </c>
      <c r="D909">
        <v>904</v>
      </c>
      <c r="E909" t="s">
        <v>1026</v>
      </c>
      <c r="F909">
        <v>185</v>
      </c>
    </row>
    <row r="910" spans="2:6" x14ac:dyDescent="0.25">
      <c r="B910">
        <v>2221</v>
      </c>
      <c r="C910">
        <v>1</v>
      </c>
      <c r="D910">
        <v>905</v>
      </c>
      <c r="E910" t="s">
        <v>1027</v>
      </c>
      <c r="F910">
        <v>364</v>
      </c>
    </row>
    <row r="911" spans="2:6" x14ac:dyDescent="0.25">
      <c r="B911">
        <v>2221</v>
      </c>
      <c r="C911">
        <v>1</v>
      </c>
      <c r="D911">
        <v>906</v>
      </c>
      <c r="E911" t="s">
        <v>1028</v>
      </c>
      <c r="F911">
        <v>634</v>
      </c>
    </row>
    <row r="912" spans="2:6" x14ac:dyDescent="0.25">
      <c r="B912">
        <v>2221</v>
      </c>
      <c r="C912">
        <v>1</v>
      </c>
      <c r="D912">
        <v>907</v>
      </c>
      <c r="E912" t="s">
        <v>1029</v>
      </c>
      <c r="F912">
        <v>989</v>
      </c>
    </row>
    <row r="913" spans="2:6" x14ac:dyDescent="0.25">
      <c r="B913">
        <v>2221</v>
      </c>
      <c r="C913">
        <v>1</v>
      </c>
      <c r="D913">
        <v>908</v>
      </c>
      <c r="E913" t="s">
        <v>1030</v>
      </c>
      <c r="F913">
        <v>151</v>
      </c>
    </row>
    <row r="914" spans="2:6" x14ac:dyDescent="0.25">
      <c r="B914">
        <v>2221</v>
      </c>
      <c r="C914">
        <v>1</v>
      </c>
      <c r="D914">
        <v>909</v>
      </c>
      <c r="E914" t="s">
        <v>1031</v>
      </c>
      <c r="F914">
        <v>589</v>
      </c>
    </row>
    <row r="915" spans="2:6" x14ac:dyDescent="0.25">
      <c r="B915">
        <v>2221</v>
      </c>
      <c r="C915">
        <v>1</v>
      </c>
      <c r="D915">
        <v>910</v>
      </c>
      <c r="E915" t="s">
        <v>1032</v>
      </c>
      <c r="F915">
        <v>520</v>
      </c>
    </row>
    <row r="916" spans="2:6" x14ac:dyDescent="0.25">
      <c r="B916">
        <v>2221</v>
      </c>
      <c r="C916">
        <v>1</v>
      </c>
      <c r="D916">
        <v>911</v>
      </c>
      <c r="E916" t="s">
        <v>1033</v>
      </c>
      <c r="F916">
        <v>17</v>
      </c>
    </row>
    <row r="917" spans="2:6" x14ac:dyDescent="0.25">
      <c r="B917">
        <v>2221</v>
      </c>
      <c r="C917">
        <v>1</v>
      </c>
      <c r="D917">
        <v>912</v>
      </c>
      <c r="E917" t="s">
        <v>1034</v>
      </c>
      <c r="F917">
        <v>17</v>
      </c>
    </row>
    <row r="918" spans="2:6" x14ac:dyDescent="0.25">
      <c r="B918">
        <v>2221</v>
      </c>
      <c r="C918">
        <v>1</v>
      </c>
      <c r="D918">
        <v>913</v>
      </c>
      <c r="E918" t="s">
        <v>1035</v>
      </c>
      <c r="F918">
        <v>242</v>
      </c>
    </row>
    <row r="919" spans="2:6" x14ac:dyDescent="0.25">
      <c r="B919">
        <v>2221</v>
      </c>
      <c r="C919">
        <v>1</v>
      </c>
      <c r="D919">
        <v>914</v>
      </c>
      <c r="E919" t="s">
        <v>1036</v>
      </c>
      <c r="F919">
        <v>19</v>
      </c>
    </row>
    <row r="920" spans="2:6" x14ac:dyDescent="0.25">
      <c r="B920">
        <v>2221</v>
      </c>
      <c r="C920">
        <v>1</v>
      </c>
      <c r="D920">
        <v>915</v>
      </c>
      <c r="E920" t="s">
        <v>1037</v>
      </c>
      <c r="F920">
        <v>4207</v>
      </c>
    </row>
    <row r="921" spans="2:6" x14ac:dyDescent="0.25">
      <c r="B921">
        <v>2221</v>
      </c>
      <c r="C921">
        <v>1</v>
      </c>
      <c r="D921">
        <v>916</v>
      </c>
      <c r="E921" t="s">
        <v>1038</v>
      </c>
      <c r="F921">
        <v>94</v>
      </c>
    </row>
    <row r="922" spans="2:6" x14ac:dyDescent="0.25">
      <c r="B922">
        <v>2221</v>
      </c>
      <c r="C922">
        <v>1</v>
      </c>
      <c r="D922">
        <v>917</v>
      </c>
      <c r="E922" t="s">
        <v>1039</v>
      </c>
      <c r="F922">
        <v>0</v>
      </c>
    </row>
    <row r="923" spans="2:6" x14ac:dyDescent="0.25">
      <c r="B923">
        <v>2221</v>
      </c>
      <c r="C923">
        <v>1</v>
      </c>
      <c r="D923">
        <v>918</v>
      </c>
      <c r="E923" t="s">
        <v>1040</v>
      </c>
      <c r="F923">
        <v>47</v>
      </c>
    </row>
    <row r="924" spans="2:6" x14ac:dyDescent="0.25">
      <c r="B924">
        <v>2221</v>
      </c>
      <c r="C924">
        <v>1</v>
      </c>
      <c r="D924">
        <v>919</v>
      </c>
      <c r="E924" t="s">
        <v>1041</v>
      </c>
      <c r="F924">
        <v>111</v>
      </c>
    </row>
    <row r="925" spans="2:6" x14ac:dyDescent="0.25">
      <c r="B925">
        <v>2221</v>
      </c>
      <c r="C925">
        <v>1</v>
      </c>
      <c r="D925">
        <v>920</v>
      </c>
      <c r="E925" t="s">
        <v>1042</v>
      </c>
      <c r="F925">
        <v>73</v>
      </c>
    </row>
    <row r="926" spans="2:6" x14ac:dyDescent="0.25">
      <c r="B926">
        <v>2221</v>
      </c>
      <c r="C926">
        <v>1</v>
      </c>
      <c r="D926">
        <v>921</v>
      </c>
      <c r="E926" t="s">
        <v>1043</v>
      </c>
      <c r="F926">
        <v>86</v>
      </c>
    </row>
    <row r="927" spans="2:6" x14ac:dyDescent="0.25">
      <c r="B927">
        <v>2221</v>
      </c>
      <c r="C927">
        <v>1</v>
      </c>
      <c r="D927">
        <v>922</v>
      </c>
      <c r="E927" t="s">
        <v>1044</v>
      </c>
      <c r="F927">
        <v>123</v>
      </c>
    </row>
    <row r="928" spans="2:6" x14ac:dyDescent="0.25">
      <c r="B928">
        <v>2221</v>
      </c>
      <c r="C928">
        <v>1</v>
      </c>
      <c r="D928">
        <v>923</v>
      </c>
      <c r="E928" t="s">
        <v>1045</v>
      </c>
      <c r="F928">
        <v>30</v>
      </c>
    </row>
    <row r="929" spans="2:6" x14ac:dyDescent="0.25">
      <c r="B929">
        <v>2221</v>
      </c>
      <c r="C929">
        <v>1</v>
      </c>
      <c r="D929">
        <v>924</v>
      </c>
      <c r="E929" t="s">
        <v>1046</v>
      </c>
      <c r="F929">
        <v>162</v>
      </c>
    </row>
    <row r="930" spans="2:6" x14ac:dyDescent="0.25">
      <c r="B930">
        <v>2221</v>
      </c>
      <c r="C930">
        <v>1</v>
      </c>
      <c r="D930">
        <v>925</v>
      </c>
      <c r="E930" t="s">
        <v>1047</v>
      </c>
      <c r="F930">
        <v>2</v>
      </c>
    </row>
    <row r="931" spans="2:6" x14ac:dyDescent="0.25">
      <c r="B931">
        <v>2221</v>
      </c>
      <c r="C931">
        <v>1</v>
      </c>
      <c r="D931">
        <v>926</v>
      </c>
      <c r="E931" t="s">
        <v>1048</v>
      </c>
      <c r="F931">
        <v>14</v>
      </c>
    </row>
    <row r="932" spans="2:6" x14ac:dyDescent="0.25">
      <c r="B932">
        <v>2221</v>
      </c>
      <c r="C932">
        <v>1</v>
      </c>
      <c r="D932">
        <v>927</v>
      </c>
      <c r="E932" t="s">
        <v>1049</v>
      </c>
      <c r="F932">
        <v>11</v>
      </c>
    </row>
    <row r="933" spans="2:6" x14ac:dyDescent="0.25">
      <c r="B933">
        <v>2221</v>
      </c>
      <c r="C933">
        <v>1</v>
      </c>
      <c r="D933">
        <v>928</v>
      </c>
      <c r="E933" t="s">
        <v>1050</v>
      </c>
      <c r="F933">
        <v>0</v>
      </c>
    </row>
    <row r="934" spans="2:6" x14ac:dyDescent="0.25">
      <c r="B934">
        <v>2221</v>
      </c>
      <c r="C934">
        <v>1</v>
      </c>
      <c r="D934">
        <v>929</v>
      </c>
      <c r="E934" t="s">
        <v>1051</v>
      </c>
      <c r="F934">
        <v>4</v>
      </c>
    </row>
    <row r="935" spans="2:6" x14ac:dyDescent="0.25">
      <c r="B935">
        <v>2221</v>
      </c>
      <c r="C935">
        <v>1</v>
      </c>
      <c r="D935">
        <v>930</v>
      </c>
      <c r="E935" t="s">
        <v>1052</v>
      </c>
      <c r="F935">
        <v>757</v>
      </c>
    </row>
    <row r="936" spans="2:6" x14ac:dyDescent="0.25">
      <c r="B936">
        <v>2221</v>
      </c>
      <c r="C936">
        <v>1</v>
      </c>
      <c r="D936">
        <v>931</v>
      </c>
      <c r="E936" t="s">
        <v>1053</v>
      </c>
      <c r="F936" s="228">
        <v>0.29470000000000002</v>
      </c>
    </row>
    <row r="937" spans="2:6" x14ac:dyDescent="0.25">
      <c r="B937">
        <v>2221</v>
      </c>
      <c r="C937">
        <v>1</v>
      </c>
      <c r="D937">
        <v>932</v>
      </c>
      <c r="E937" t="s">
        <v>1054</v>
      </c>
      <c r="F937" s="229">
        <v>0</v>
      </c>
    </row>
    <row r="938" spans="2:6" x14ac:dyDescent="0.25">
      <c r="B938">
        <v>2221</v>
      </c>
      <c r="C938">
        <v>1</v>
      </c>
      <c r="D938">
        <v>933</v>
      </c>
      <c r="E938" t="s">
        <v>1055</v>
      </c>
      <c r="F938" s="228">
        <v>0.4476</v>
      </c>
    </row>
    <row r="939" spans="2:6" x14ac:dyDescent="0.25">
      <c r="B939">
        <v>2221</v>
      </c>
      <c r="C939">
        <v>1</v>
      </c>
      <c r="D939">
        <v>934</v>
      </c>
      <c r="E939" t="s">
        <v>1056</v>
      </c>
      <c r="F939" s="229">
        <v>0.6</v>
      </c>
    </row>
    <row r="940" spans="2:6" x14ac:dyDescent="0.25">
      <c r="B940">
        <v>2221</v>
      </c>
      <c r="C940">
        <v>1</v>
      </c>
      <c r="D940">
        <v>935</v>
      </c>
      <c r="E940" t="s">
        <v>1057</v>
      </c>
      <c r="F940" s="228">
        <v>0.20050000000000001</v>
      </c>
    </row>
    <row r="941" spans="2:6" x14ac:dyDescent="0.25">
      <c r="B941">
        <v>2221</v>
      </c>
      <c r="C941">
        <v>1</v>
      </c>
      <c r="D941">
        <v>936</v>
      </c>
      <c r="E941" t="s">
        <v>1058</v>
      </c>
      <c r="F941" s="228">
        <v>0.1356</v>
      </c>
    </row>
    <row r="942" spans="2:6" x14ac:dyDescent="0.25">
      <c r="B942">
        <v>2221</v>
      </c>
      <c r="C942">
        <v>1</v>
      </c>
      <c r="D942">
        <v>937</v>
      </c>
      <c r="E942" t="s">
        <v>1059</v>
      </c>
      <c r="F942" s="228">
        <v>0.1244</v>
      </c>
    </row>
    <row r="943" spans="2:6" x14ac:dyDescent="0.25">
      <c r="B943">
        <v>2221</v>
      </c>
      <c r="C943">
        <v>1</v>
      </c>
      <c r="D943">
        <v>938</v>
      </c>
      <c r="E943" t="s">
        <v>1060</v>
      </c>
      <c r="F943" s="228">
        <v>0.19869999999999999</v>
      </c>
    </row>
    <row r="944" spans="2:6" x14ac:dyDescent="0.25">
      <c r="B944">
        <v>2221</v>
      </c>
      <c r="C944">
        <v>1</v>
      </c>
      <c r="D944">
        <v>939</v>
      </c>
      <c r="E944" t="s">
        <v>1061</v>
      </c>
      <c r="F944" s="228">
        <v>0.27500000000000002</v>
      </c>
    </row>
    <row r="945" spans="2:6" x14ac:dyDescent="0.25">
      <c r="B945">
        <v>2221</v>
      </c>
      <c r="C945">
        <v>1</v>
      </c>
      <c r="D945">
        <v>940</v>
      </c>
      <c r="E945" t="s">
        <v>1062</v>
      </c>
      <c r="F945" s="228">
        <v>3.8E-3</v>
      </c>
    </row>
    <row r="946" spans="2:6" x14ac:dyDescent="0.25">
      <c r="B946">
        <v>2221</v>
      </c>
      <c r="C946">
        <v>1</v>
      </c>
      <c r="D946">
        <v>941</v>
      </c>
      <c r="E946" t="s">
        <v>1063</v>
      </c>
      <c r="F946" s="228">
        <v>0.82350000000000001</v>
      </c>
    </row>
    <row r="947" spans="2:6" x14ac:dyDescent="0.25">
      <c r="B947">
        <v>2221</v>
      </c>
      <c r="C947">
        <v>1</v>
      </c>
      <c r="D947">
        <v>942</v>
      </c>
      <c r="E947" t="s">
        <v>1064</v>
      </c>
      <c r="F947" s="228">
        <v>0.64710000000000001</v>
      </c>
    </row>
    <row r="948" spans="2:6" x14ac:dyDescent="0.25">
      <c r="B948">
        <v>2221</v>
      </c>
      <c r="C948">
        <v>1</v>
      </c>
      <c r="D948">
        <v>943</v>
      </c>
      <c r="E948" t="s">
        <v>1065</v>
      </c>
      <c r="F948" s="229">
        <v>0</v>
      </c>
    </row>
    <row r="949" spans="2:6" x14ac:dyDescent="0.25">
      <c r="B949">
        <v>2221</v>
      </c>
      <c r="C949">
        <v>1</v>
      </c>
      <c r="D949">
        <v>944</v>
      </c>
      <c r="E949" t="s">
        <v>1066</v>
      </c>
      <c r="F949" s="228">
        <v>0.21049999999999999</v>
      </c>
    </row>
    <row r="950" spans="2:6" x14ac:dyDescent="0.25">
      <c r="B950">
        <v>2221</v>
      </c>
      <c r="C950">
        <v>1</v>
      </c>
      <c r="D950">
        <v>945</v>
      </c>
      <c r="E950" t="s">
        <v>1067</v>
      </c>
      <c r="F950" s="228">
        <v>0.1799</v>
      </c>
    </row>
    <row r="951" spans="2:6" x14ac:dyDescent="0.25">
      <c r="B951">
        <v>2221</v>
      </c>
      <c r="C951">
        <v>1</v>
      </c>
      <c r="D951">
        <v>946</v>
      </c>
      <c r="E951" t="s">
        <v>1068</v>
      </c>
      <c r="F951">
        <v>706</v>
      </c>
    </row>
    <row r="952" spans="2:6" x14ac:dyDescent="0.25">
      <c r="B952">
        <v>2221</v>
      </c>
      <c r="C952">
        <v>1</v>
      </c>
      <c r="D952">
        <v>947</v>
      </c>
      <c r="E952" t="s">
        <v>1069</v>
      </c>
      <c r="F952">
        <v>2</v>
      </c>
    </row>
    <row r="953" spans="2:6" x14ac:dyDescent="0.25">
      <c r="B953">
        <v>2221</v>
      </c>
      <c r="C953">
        <v>1</v>
      </c>
      <c r="D953">
        <v>948</v>
      </c>
      <c r="E953" t="s">
        <v>1070</v>
      </c>
      <c r="F953">
        <v>510</v>
      </c>
    </row>
    <row r="954" spans="2:6" x14ac:dyDescent="0.25">
      <c r="B954">
        <v>2221</v>
      </c>
      <c r="C954">
        <v>1</v>
      </c>
      <c r="D954">
        <v>949</v>
      </c>
      <c r="E954" t="s">
        <v>1071</v>
      </c>
      <c r="F954">
        <v>1170</v>
      </c>
    </row>
    <row r="955" spans="2:6" x14ac:dyDescent="0.25">
      <c r="B955">
        <v>2221</v>
      </c>
      <c r="C955">
        <v>1</v>
      </c>
      <c r="D955">
        <v>950</v>
      </c>
      <c r="E955" t="s">
        <v>1072</v>
      </c>
      <c r="F955">
        <v>272</v>
      </c>
    </row>
    <row r="956" spans="2:6" x14ac:dyDescent="0.25">
      <c r="B956">
        <v>2221</v>
      </c>
      <c r="C956">
        <v>1</v>
      </c>
      <c r="D956">
        <v>951</v>
      </c>
      <c r="E956" t="s">
        <v>1073</v>
      </c>
      <c r="F956">
        <v>348</v>
      </c>
    </row>
    <row r="957" spans="2:6" x14ac:dyDescent="0.25">
      <c r="B957">
        <v>2221</v>
      </c>
      <c r="C957">
        <v>1</v>
      </c>
      <c r="D957">
        <v>952</v>
      </c>
      <c r="E957" t="s">
        <v>1074</v>
      </c>
      <c r="F957">
        <v>5322</v>
      </c>
    </row>
    <row r="958" spans="2:6" x14ac:dyDescent="0.25">
      <c r="B958">
        <v>2221</v>
      </c>
      <c r="C958">
        <v>1</v>
      </c>
      <c r="D958">
        <v>953</v>
      </c>
      <c r="E958" t="s">
        <v>1075</v>
      </c>
      <c r="F958">
        <v>729</v>
      </c>
    </row>
    <row r="959" spans="2:6" x14ac:dyDescent="0.25">
      <c r="B959">
        <v>2221</v>
      </c>
      <c r="C959">
        <v>1</v>
      </c>
      <c r="D959">
        <v>954</v>
      </c>
      <c r="E959" t="s">
        <v>1076</v>
      </c>
      <c r="F959">
        <v>3181</v>
      </c>
    </row>
    <row r="960" spans="2:6" x14ac:dyDescent="0.25">
      <c r="B960">
        <v>2221</v>
      </c>
      <c r="C960">
        <v>1</v>
      </c>
      <c r="D960">
        <v>955</v>
      </c>
      <c r="E960" t="s">
        <v>1077</v>
      </c>
      <c r="F960">
        <v>10</v>
      </c>
    </row>
    <row r="961" spans="2:6" x14ac:dyDescent="0.25">
      <c r="B961">
        <v>2221</v>
      </c>
      <c r="C961">
        <v>1</v>
      </c>
      <c r="D961">
        <v>956</v>
      </c>
      <c r="E961" t="s">
        <v>1078</v>
      </c>
      <c r="F961">
        <v>96</v>
      </c>
    </row>
    <row r="962" spans="2:6" x14ac:dyDescent="0.25">
      <c r="B962">
        <v>2221</v>
      </c>
      <c r="C962">
        <v>1</v>
      </c>
      <c r="D962">
        <v>957</v>
      </c>
      <c r="E962" t="s">
        <v>1079</v>
      </c>
      <c r="F962">
        <v>75</v>
      </c>
    </row>
    <row r="963" spans="2:6" x14ac:dyDescent="0.25">
      <c r="B963">
        <v>2221</v>
      </c>
      <c r="C963">
        <v>1</v>
      </c>
      <c r="D963">
        <v>958</v>
      </c>
      <c r="E963" t="s">
        <v>1080</v>
      </c>
      <c r="F963">
        <v>6</v>
      </c>
    </row>
    <row r="964" spans="2:6" x14ac:dyDescent="0.25">
      <c r="B964">
        <v>2221</v>
      </c>
      <c r="C964">
        <v>1</v>
      </c>
      <c r="D964">
        <v>959</v>
      </c>
      <c r="E964" t="s">
        <v>1081</v>
      </c>
      <c r="F964">
        <v>112</v>
      </c>
    </row>
    <row r="965" spans="2:6" x14ac:dyDescent="0.25">
      <c r="B965">
        <v>2221</v>
      </c>
      <c r="C965">
        <v>1</v>
      </c>
      <c r="D965">
        <v>960</v>
      </c>
      <c r="E965" t="s">
        <v>1082</v>
      </c>
      <c r="F965">
        <v>12539</v>
      </c>
    </row>
    <row r="966" spans="2:6" x14ac:dyDescent="0.25">
      <c r="B966">
        <v>2221</v>
      </c>
      <c r="C966">
        <v>1</v>
      </c>
      <c r="D966">
        <v>961</v>
      </c>
      <c r="E966" t="s">
        <v>1083</v>
      </c>
      <c r="F966">
        <v>24311</v>
      </c>
    </row>
    <row r="967" spans="2:6" x14ac:dyDescent="0.25">
      <c r="B967">
        <v>2221</v>
      </c>
      <c r="C967">
        <v>1</v>
      </c>
      <c r="D967">
        <v>962</v>
      </c>
      <c r="E967" t="s">
        <v>1084</v>
      </c>
      <c r="F967">
        <v>6741</v>
      </c>
    </row>
    <row r="968" spans="2:6" x14ac:dyDescent="0.25">
      <c r="B968">
        <v>2221</v>
      </c>
      <c r="C968">
        <v>1</v>
      </c>
      <c r="D968">
        <v>963</v>
      </c>
      <c r="E968" t="s">
        <v>1085</v>
      </c>
      <c r="F968">
        <v>9530</v>
      </c>
    </row>
    <row r="969" spans="2:6" x14ac:dyDescent="0.25">
      <c r="B969">
        <v>2221</v>
      </c>
      <c r="C969">
        <v>1</v>
      </c>
      <c r="D969">
        <v>964</v>
      </c>
      <c r="E969" t="s">
        <v>1086</v>
      </c>
      <c r="F969">
        <v>21877</v>
      </c>
    </row>
    <row r="970" spans="2:6" x14ac:dyDescent="0.25">
      <c r="B970">
        <v>2221</v>
      </c>
      <c r="C970">
        <v>1</v>
      </c>
      <c r="D970">
        <v>965</v>
      </c>
      <c r="E970" t="s">
        <v>1087</v>
      </c>
      <c r="F970">
        <v>17609</v>
      </c>
    </row>
    <row r="971" spans="2:6" x14ac:dyDescent="0.25">
      <c r="B971">
        <v>2221</v>
      </c>
      <c r="C971">
        <v>1</v>
      </c>
      <c r="D971">
        <v>966</v>
      </c>
      <c r="E971" t="s">
        <v>1088</v>
      </c>
      <c r="F971">
        <v>29409</v>
      </c>
    </row>
    <row r="972" spans="2:6" x14ac:dyDescent="0.25">
      <c r="B972">
        <v>2221</v>
      </c>
      <c r="C972">
        <v>1</v>
      </c>
      <c r="D972">
        <v>967</v>
      </c>
      <c r="E972" t="s">
        <v>1089</v>
      </c>
      <c r="F972">
        <v>65734</v>
      </c>
    </row>
    <row r="973" spans="2:6" x14ac:dyDescent="0.25">
      <c r="B973">
        <v>2221</v>
      </c>
      <c r="C973">
        <v>1</v>
      </c>
      <c r="D973">
        <v>968</v>
      </c>
      <c r="E973" t="s">
        <v>1090</v>
      </c>
      <c r="F973">
        <v>18380</v>
      </c>
    </row>
    <row r="974" spans="2:6" x14ac:dyDescent="0.25">
      <c r="B974">
        <v>2221</v>
      </c>
      <c r="C974">
        <v>1</v>
      </c>
      <c r="D974">
        <v>969</v>
      </c>
      <c r="E974" t="s">
        <v>1091</v>
      </c>
      <c r="F974">
        <v>39560</v>
      </c>
    </row>
    <row r="975" spans="2:6" x14ac:dyDescent="0.25">
      <c r="B975">
        <v>2221</v>
      </c>
      <c r="C975">
        <v>1</v>
      </c>
      <c r="D975">
        <v>970</v>
      </c>
      <c r="E975" t="s">
        <v>1092</v>
      </c>
      <c r="F975">
        <v>43118</v>
      </c>
    </row>
    <row r="976" spans="2:6" x14ac:dyDescent="0.25">
      <c r="B976">
        <v>2221</v>
      </c>
      <c r="C976">
        <v>1</v>
      </c>
      <c r="D976">
        <v>971</v>
      </c>
      <c r="E976" t="s">
        <v>1093</v>
      </c>
      <c r="F976">
        <v>1190</v>
      </c>
    </row>
    <row r="977" spans="2:6" x14ac:dyDescent="0.25">
      <c r="B977">
        <v>2221</v>
      </c>
      <c r="C977">
        <v>1</v>
      </c>
      <c r="D977">
        <v>972</v>
      </c>
      <c r="E977" t="s">
        <v>1094</v>
      </c>
      <c r="F977">
        <v>1159</v>
      </c>
    </row>
    <row r="978" spans="2:6" x14ac:dyDescent="0.25">
      <c r="B978">
        <v>2221</v>
      </c>
      <c r="C978">
        <v>1</v>
      </c>
      <c r="D978">
        <v>973</v>
      </c>
      <c r="E978" t="s">
        <v>1095</v>
      </c>
      <c r="F978">
        <v>23724</v>
      </c>
    </row>
    <row r="979" spans="2:6" x14ac:dyDescent="0.25">
      <c r="B979">
        <v>2221</v>
      </c>
      <c r="C979">
        <v>1</v>
      </c>
      <c r="D979">
        <v>974</v>
      </c>
      <c r="E979" t="s">
        <v>1096</v>
      </c>
      <c r="F979">
        <v>1514</v>
      </c>
    </row>
    <row r="980" spans="2:6" x14ac:dyDescent="0.25">
      <c r="B980">
        <v>2221</v>
      </c>
      <c r="C980">
        <v>1</v>
      </c>
      <c r="D980">
        <v>975</v>
      </c>
      <c r="E980" t="s">
        <v>1097</v>
      </c>
      <c r="F980">
        <v>303856</v>
      </c>
    </row>
    <row r="981" spans="2:6" x14ac:dyDescent="0.25">
      <c r="B981">
        <v>2221</v>
      </c>
      <c r="C981">
        <v>1</v>
      </c>
      <c r="D981">
        <v>976</v>
      </c>
      <c r="E981" t="s">
        <v>1098</v>
      </c>
      <c r="F981" s="228">
        <v>2.9000000000000001E-2</v>
      </c>
    </row>
    <row r="982" spans="2:6" x14ac:dyDescent="0.25">
      <c r="B982">
        <v>2221</v>
      </c>
      <c r="C982">
        <v>1</v>
      </c>
      <c r="D982">
        <v>977</v>
      </c>
      <c r="E982" t="s">
        <v>1099</v>
      </c>
      <c r="F982" s="228">
        <v>2.9999999999999997E-4</v>
      </c>
    </row>
    <row r="983" spans="2:6" x14ac:dyDescent="0.25">
      <c r="B983">
        <v>2221</v>
      </c>
      <c r="C983">
        <v>1</v>
      </c>
      <c r="D983">
        <v>978</v>
      </c>
      <c r="E983" t="s">
        <v>1100</v>
      </c>
      <c r="F983" s="228">
        <v>5.3499999999999999E-2</v>
      </c>
    </row>
    <row r="984" spans="2:6" x14ac:dyDescent="0.25">
      <c r="B984">
        <v>2221</v>
      </c>
      <c r="C984">
        <v>1</v>
      </c>
      <c r="D984">
        <v>979</v>
      </c>
      <c r="E984" t="s">
        <v>1101</v>
      </c>
      <c r="F984" s="228">
        <v>5.3499999999999999E-2</v>
      </c>
    </row>
    <row r="985" spans="2:6" x14ac:dyDescent="0.25">
      <c r="B985">
        <v>2221</v>
      </c>
      <c r="C985">
        <v>1</v>
      </c>
      <c r="D985">
        <v>980</v>
      </c>
      <c r="E985" t="s">
        <v>1102</v>
      </c>
      <c r="F985" s="228">
        <v>1.54E-2</v>
      </c>
    </row>
    <row r="986" spans="2:6" x14ac:dyDescent="0.25">
      <c r="B986">
        <v>2221</v>
      </c>
      <c r="C986">
        <v>1</v>
      </c>
      <c r="D986">
        <v>981</v>
      </c>
      <c r="E986" t="s">
        <v>1103</v>
      </c>
      <c r="F986" s="228">
        <v>1.18E-2</v>
      </c>
    </row>
    <row r="987" spans="2:6" x14ac:dyDescent="0.25">
      <c r="B987">
        <v>2221</v>
      </c>
      <c r="C987">
        <v>1</v>
      </c>
      <c r="D987">
        <v>982</v>
      </c>
      <c r="E987" t="s">
        <v>1104</v>
      </c>
      <c r="F987" s="228">
        <v>8.1000000000000003E-2</v>
      </c>
    </row>
    <row r="988" spans="2:6" x14ac:dyDescent="0.25">
      <c r="B988">
        <v>2221</v>
      </c>
      <c r="C988">
        <v>1</v>
      </c>
      <c r="D988">
        <v>983</v>
      </c>
      <c r="E988" t="s">
        <v>1105</v>
      </c>
      <c r="F988" s="228">
        <v>3.9699999999999999E-2</v>
      </c>
    </row>
    <row r="989" spans="2:6" x14ac:dyDescent="0.25">
      <c r="B989">
        <v>2221</v>
      </c>
      <c r="C989">
        <v>1</v>
      </c>
      <c r="D989">
        <v>984</v>
      </c>
      <c r="E989" t="s">
        <v>1106</v>
      </c>
      <c r="F989" s="228">
        <v>8.0399999999999999E-2</v>
      </c>
    </row>
    <row r="990" spans="2:6" x14ac:dyDescent="0.25">
      <c r="B990">
        <v>2221</v>
      </c>
      <c r="C990">
        <v>1</v>
      </c>
      <c r="D990">
        <v>985</v>
      </c>
      <c r="E990" t="s">
        <v>1107</v>
      </c>
      <c r="F990" s="228">
        <v>2.0000000000000001E-4</v>
      </c>
    </row>
    <row r="991" spans="2:6" x14ac:dyDescent="0.25">
      <c r="B991">
        <v>2221</v>
      </c>
      <c r="C991">
        <v>1</v>
      </c>
      <c r="D991">
        <v>986</v>
      </c>
      <c r="E991" t="s">
        <v>1108</v>
      </c>
      <c r="F991" s="228">
        <v>8.0699999999999994E-2</v>
      </c>
    </row>
    <row r="992" spans="2:6" x14ac:dyDescent="0.25">
      <c r="B992">
        <v>2221</v>
      </c>
      <c r="C992">
        <v>1</v>
      </c>
      <c r="D992">
        <v>987</v>
      </c>
      <c r="E992" t="s">
        <v>1109</v>
      </c>
      <c r="F992" s="228">
        <v>6.4699999999999994E-2</v>
      </c>
    </row>
    <row r="993" spans="2:6" x14ac:dyDescent="0.25">
      <c r="B993">
        <v>2221</v>
      </c>
      <c r="C993">
        <v>1</v>
      </c>
      <c r="D993">
        <v>988</v>
      </c>
      <c r="E993" t="s">
        <v>1110</v>
      </c>
      <c r="F993" s="228">
        <v>2.9999999999999997E-4</v>
      </c>
    </row>
    <row r="994" spans="2:6" x14ac:dyDescent="0.25">
      <c r="B994">
        <v>2221</v>
      </c>
      <c r="C994">
        <v>1</v>
      </c>
      <c r="D994">
        <v>989</v>
      </c>
      <c r="E994" t="s">
        <v>1111</v>
      </c>
      <c r="F994" s="228">
        <v>7.3999999999999996E-2</v>
      </c>
    </row>
    <row r="995" spans="2:6" x14ac:dyDescent="0.25">
      <c r="B995">
        <v>2221</v>
      </c>
      <c r="C995">
        <v>1</v>
      </c>
      <c r="D995">
        <v>990</v>
      </c>
      <c r="E995" t="s">
        <v>1112</v>
      </c>
      <c r="F995" s="228">
        <v>4.1300000000000003E-2</v>
      </c>
    </row>
    <row r="996" spans="2:6" x14ac:dyDescent="0.25">
      <c r="B996">
        <v>2221</v>
      </c>
      <c r="C996">
        <v>1</v>
      </c>
      <c r="D996">
        <v>991</v>
      </c>
      <c r="E996" t="s">
        <v>1113</v>
      </c>
      <c r="F996">
        <v>24311</v>
      </c>
    </row>
    <row r="997" spans="2:6" x14ac:dyDescent="0.25">
      <c r="B997">
        <v>2221</v>
      </c>
      <c r="C997">
        <v>1</v>
      </c>
      <c r="D997">
        <v>992</v>
      </c>
      <c r="E997" t="s">
        <v>1114</v>
      </c>
      <c r="F997">
        <v>6741</v>
      </c>
    </row>
    <row r="998" spans="2:6" x14ac:dyDescent="0.25">
      <c r="B998">
        <v>2221</v>
      </c>
      <c r="C998">
        <v>1</v>
      </c>
      <c r="D998">
        <v>993</v>
      </c>
      <c r="E998" t="s">
        <v>1115</v>
      </c>
      <c r="F998">
        <v>9530</v>
      </c>
    </row>
    <row r="999" spans="2:6" x14ac:dyDescent="0.25">
      <c r="B999">
        <v>2221</v>
      </c>
      <c r="C999">
        <v>1</v>
      </c>
      <c r="D999">
        <v>994</v>
      </c>
      <c r="E999" t="s">
        <v>1116</v>
      </c>
      <c r="F999">
        <v>21877</v>
      </c>
    </row>
    <row r="1000" spans="2:6" x14ac:dyDescent="0.25">
      <c r="B1000">
        <v>2221</v>
      </c>
      <c r="C1000">
        <v>1</v>
      </c>
      <c r="D1000">
        <v>995</v>
      </c>
      <c r="E1000" t="s">
        <v>1117</v>
      </c>
      <c r="F1000">
        <v>17609</v>
      </c>
    </row>
    <row r="1001" spans="2:6" x14ac:dyDescent="0.25">
      <c r="B1001">
        <v>2221</v>
      </c>
      <c r="C1001">
        <v>1</v>
      </c>
      <c r="D1001">
        <v>996</v>
      </c>
      <c r="E1001" t="s">
        <v>1118</v>
      </c>
      <c r="F1001">
        <v>29409</v>
      </c>
    </row>
    <row r="1002" spans="2:6" x14ac:dyDescent="0.25">
      <c r="B1002">
        <v>2221</v>
      </c>
      <c r="C1002">
        <v>1</v>
      </c>
      <c r="D1002">
        <v>997</v>
      </c>
      <c r="E1002" t="s">
        <v>1119</v>
      </c>
      <c r="F1002">
        <v>65734</v>
      </c>
    </row>
    <row r="1003" spans="2:6" x14ac:dyDescent="0.25">
      <c r="B1003">
        <v>2221</v>
      </c>
      <c r="C1003">
        <v>1</v>
      </c>
      <c r="D1003">
        <v>998</v>
      </c>
      <c r="E1003" t="s">
        <v>1120</v>
      </c>
      <c r="F1003">
        <v>18380</v>
      </c>
    </row>
    <row r="1004" spans="2:6" x14ac:dyDescent="0.25">
      <c r="B1004">
        <v>2221</v>
      </c>
      <c r="C1004">
        <v>1</v>
      </c>
      <c r="D1004">
        <v>999</v>
      </c>
      <c r="E1004" t="s">
        <v>1121</v>
      </c>
      <c r="F1004">
        <v>39560</v>
      </c>
    </row>
    <row r="1005" spans="2:6" x14ac:dyDescent="0.25">
      <c r="B1005">
        <v>2221</v>
      </c>
      <c r="C1005">
        <v>1</v>
      </c>
      <c r="D1005">
        <v>1000</v>
      </c>
      <c r="E1005" t="s">
        <v>1122</v>
      </c>
      <c r="F1005">
        <v>43118</v>
      </c>
    </row>
    <row r="1006" spans="2:6" x14ac:dyDescent="0.25">
      <c r="B1006">
        <v>2221</v>
      </c>
      <c r="C1006">
        <v>1</v>
      </c>
      <c r="D1006">
        <v>1001</v>
      </c>
      <c r="E1006" t="s">
        <v>1123</v>
      </c>
      <c r="F1006">
        <v>1190</v>
      </c>
    </row>
    <row r="1007" spans="2:6" x14ac:dyDescent="0.25">
      <c r="B1007">
        <v>2221</v>
      </c>
      <c r="C1007">
        <v>1</v>
      </c>
      <c r="D1007">
        <v>1002</v>
      </c>
      <c r="E1007" t="s">
        <v>1124</v>
      </c>
      <c r="F1007">
        <v>1159</v>
      </c>
    </row>
    <row r="1008" spans="2:6" x14ac:dyDescent="0.25">
      <c r="B1008">
        <v>2221</v>
      </c>
      <c r="C1008">
        <v>1</v>
      </c>
      <c r="D1008">
        <v>1003</v>
      </c>
      <c r="E1008" t="s">
        <v>1125</v>
      </c>
      <c r="F1008">
        <v>23724</v>
      </c>
    </row>
    <row r="1009" spans="2:6" x14ac:dyDescent="0.25">
      <c r="B1009">
        <v>2221</v>
      </c>
      <c r="C1009">
        <v>1</v>
      </c>
      <c r="D1009">
        <v>1004</v>
      </c>
      <c r="E1009" t="s">
        <v>1126</v>
      </c>
      <c r="F1009">
        <v>1514</v>
      </c>
    </row>
    <row r="1010" spans="2:6" x14ac:dyDescent="0.25">
      <c r="B1010">
        <v>2221</v>
      </c>
      <c r="C1010">
        <v>1</v>
      </c>
      <c r="D1010">
        <v>1005</v>
      </c>
      <c r="E1010" t="s">
        <v>1127</v>
      </c>
      <c r="F1010">
        <v>303856</v>
      </c>
    </row>
    <row r="1011" spans="2:6" x14ac:dyDescent="0.25">
      <c r="B1011">
        <v>2221</v>
      </c>
      <c r="C1011">
        <v>1</v>
      </c>
      <c r="D1011">
        <v>1006</v>
      </c>
      <c r="E1011" t="s">
        <v>1128</v>
      </c>
      <c r="F1011">
        <v>1677</v>
      </c>
    </row>
    <row r="1012" spans="2:6" x14ac:dyDescent="0.25">
      <c r="B1012">
        <v>2221</v>
      </c>
      <c r="C1012">
        <v>1</v>
      </c>
      <c r="D1012">
        <v>1007</v>
      </c>
      <c r="E1012" t="s">
        <v>1129</v>
      </c>
      <c r="F1012">
        <v>417</v>
      </c>
    </row>
    <row r="1013" spans="2:6" x14ac:dyDescent="0.25">
      <c r="B1013">
        <v>2221</v>
      </c>
      <c r="C1013">
        <v>1</v>
      </c>
      <c r="D1013">
        <v>1008</v>
      </c>
      <c r="E1013" t="s">
        <v>1130</v>
      </c>
      <c r="F1013">
        <v>964</v>
      </c>
    </row>
    <row r="1014" spans="2:6" x14ac:dyDescent="0.25">
      <c r="B1014">
        <v>2221</v>
      </c>
      <c r="C1014">
        <v>1</v>
      </c>
      <c r="D1014">
        <v>1009</v>
      </c>
      <c r="E1014" t="s">
        <v>1131</v>
      </c>
      <c r="F1014">
        <v>1457</v>
      </c>
    </row>
    <row r="1015" spans="2:6" x14ac:dyDescent="0.25">
      <c r="B1015">
        <v>2221</v>
      </c>
      <c r="C1015">
        <v>1</v>
      </c>
      <c r="D1015">
        <v>1010</v>
      </c>
      <c r="E1015" t="s">
        <v>1132</v>
      </c>
      <c r="F1015">
        <v>807</v>
      </c>
    </row>
    <row r="1016" spans="2:6" x14ac:dyDescent="0.25">
      <c r="B1016">
        <v>2221</v>
      </c>
      <c r="C1016">
        <v>1</v>
      </c>
      <c r="D1016">
        <v>1011</v>
      </c>
      <c r="E1016" t="s">
        <v>1133</v>
      </c>
      <c r="F1016">
        <v>1350</v>
      </c>
    </row>
    <row r="1017" spans="2:6" x14ac:dyDescent="0.25">
      <c r="B1017">
        <v>2221</v>
      </c>
      <c r="C1017">
        <v>1</v>
      </c>
      <c r="D1017">
        <v>1012</v>
      </c>
      <c r="E1017" t="s">
        <v>1134</v>
      </c>
      <c r="F1017">
        <v>5675</v>
      </c>
    </row>
    <row r="1018" spans="2:6" x14ac:dyDescent="0.25">
      <c r="B1018">
        <v>2221</v>
      </c>
      <c r="C1018">
        <v>1</v>
      </c>
      <c r="D1018">
        <v>1013</v>
      </c>
      <c r="E1018" t="s">
        <v>1135</v>
      </c>
      <c r="F1018">
        <v>927</v>
      </c>
    </row>
    <row r="1019" spans="2:6" x14ac:dyDescent="0.25">
      <c r="B1019">
        <v>2221</v>
      </c>
      <c r="C1019">
        <v>1</v>
      </c>
      <c r="D1019">
        <v>1014</v>
      </c>
      <c r="E1019" t="s">
        <v>1136</v>
      </c>
      <c r="F1019">
        <v>3173</v>
      </c>
    </row>
    <row r="1020" spans="2:6" x14ac:dyDescent="0.25">
      <c r="B1020">
        <v>2221</v>
      </c>
      <c r="C1020">
        <v>1</v>
      </c>
      <c r="D1020">
        <v>1015</v>
      </c>
      <c r="E1020" t="s">
        <v>1137</v>
      </c>
      <c r="F1020">
        <v>2219</v>
      </c>
    </row>
    <row r="1021" spans="2:6" x14ac:dyDescent="0.25">
      <c r="B1021">
        <v>2221</v>
      </c>
      <c r="C1021">
        <v>1</v>
      </c>
      <c r="D1021">
        <v>1016</v>
      </c>
      <c r="E1021" t="s">
        <v>1138</v>
      </c>
      <c r="F1021">
        <v>73</v>
      </c>
    </row>
    <row r="1022" spans="2:6" x14ac:dyDescent="0.25">
      <c r="B1022">
        <v>2221</v>
      </c>
      <c r="C1022">
        <v>1</v>
      </c>
      <c r="D1022">
        <v>1017</v>
      </c>
      <c r="E1022" t="s">
        <v>1139</v>
      </c>
      <c r="F1022">
        <v>83</v>
      </c>
    </row>
    <row r="1023" spans="2:6" x14ac:dyDescent="0.25">
      <c r="B1023">
        <v>2221</v>
      </c>
      <c r="C1023">
        <v>1</v>
      </c>
      <c r="D1023">
        <v>1018</v>
      </c>
      <c r="E1023" t="s">
        <v>1140</v>
      </c>
      <c r="F1023">
        <v>1498</v>
      </c>
    </row>
    <row r="1024" spans="2:6" x14ac:dyDescent="0.25">
      <c r="B1024">
        <v>2221</v>
      </c>
      <c r="C1024">
        <v>1</v>
      </c>
      <c r="D1024">
        <v>1019</v>
      </c>
      <c r="E1024" t="s">
        <v>1141</v>
      </c>
      <c r="F1024">
        <v>98</v>
      </c>
    </row>
    <row r="1025" spans="2:6" x14ac:dyDescent="0.25">
      <c r="B1025">
        <v>2221</v>
      </c>
      <c r="C1025">
        <v>1</v>
      </c>
      <c r="D1025">
        <v>1020</v>
      </c>
      <c r="E1025" t="s">
        <v>1142</v>
      </c>
      <c r="F1025">
        <v>20418</v>
      </c>
    </row>
    <row r="1026" spans="2:6" x14ac:dyDescent="0.25">
      <c r="B1026">
        <v>2221</v>
      </c>
      <c r="C1026">
        <v>1</v>
      </c>
      <c r="D1026">
        <v>1021</v>
      </c>
      <c r="E1026" t="s">
        <v>1143</v>
      </c>
      <c r="F1026" s="228">
        <v>6.9000000000000006E-2</v>
      </c>
    </row>
    <row r="1027" spans="2:6" x14ac:dyDescent="0.25">
      <c r="B1027">
        <v>2221</v>
      </c>
      <c r="C1027">
        <v>1</v>
      </c>
      <c r="D1027">
        <v>1022</v>
      </c>
      <c r="E1027" t="s">
        <v>1144</v>
      </c>
      <c r="F1027" s="228">
        <v>6.1899999999999997E-2</v>
      </c>
    </row>
    <row r="1028" spans="2:6" x14ac:dyDescent="0.25">
      <c r="B1028">
        <v>2221</v>
      </c>
      <c r="C1028">
        <v>1</v>
      </c>
      <c r="D1028">
        <v>1023</v>
      </c>
      <c r="E1028" t="s">
        <v>1145</v>
      </c>
      <c r="F1028" s="228">
        <v>0.1012</v>
      </c>
    </row>
    <row r="1029" spans="2:6" x14ac:dyDescent="0.25">
      <c r="B1029">
        <v>2221</v>
      </c>
      <c r="C1029">
        <v>1</v>
      </c>
      <c r="D1029">
        <v>1024</v>
      </c>
      <c r="E1029" t="s">
        <v>1146</v>
      </c>
      <c r="F1029" s="228">
        <v>6.6600000000000006E-2</v>
      </c>
    </row>
    <row r="1030" spans="2:6" x14ac:dyDescent="0.25">
      <c r="B1030">
        <v>2221</v>
      </c>
      <c r="C1030">
        <v>1</v>
      </c>
      <c r="D1030">
        <v>1025</v>
      </c>
      <c r="E1030" t="s">
        <v>1147</v>
      </c>
      <c r="F1030" s="228">
        <v>4.58E-2</v>
      </c>
    </row>
    <row r="1031" spans="2:6" x14ac:dyDescent="0.25">
      <c r="B1031">
        <v>2221</v>
      </c>
      <c r="C1031">
        <v>1</v>
      </c>
      <c r="D1031">
        <v>1026</v>
      </c>
      <c r="E1031" t="s">
        <v>1148</v>
      </c>
      <c r="F1031" s="228">
        <v>4.5900000000000003E-2</v>
      </c>
    </row>
    <row r="1032" spans="2:6" x14ac:dyDescent="0.25">
      <c r="B1032">
        <v>2221</v>
      </c>
      <c r="C1032">
        <v>1</v>
      </c>
      <c r="D1032">
        <v>1027</v>
      </c>
      <c r="E1032" t="s">
        <v>1149</v>
      </c>
      <c r="F1032" s="228">
        <v>8.6300000000000002E-2</v>
      </c>
    </row>
    <row r="1033" spans="2:6" x14ac:dyDescent="0.25">
      <c r="B1033">
        <v>2221</v>
      </c>
      <c r="C1033">
        <v>1</v>
      </c>
      <c r="D1033">
        <v>1028</v>
      </c>
      <c r="E1033" t="s">
        <v>1150</v>
      </c>
      <c r="F1033" s="228">
        <v>5.04E-2</v>
      </c>
    </row>
    <row r="1034" spans="2:6" x14ac:dyDescent="0.25">
      <c r="B1034">
        <v>2221</v>
      </c>
      <c r="C1034">
        <v>1</v>
      </c>
      <c r="D1034">
        <v>1029</v>
      </c>
      <c r="E1034" t="s">
        <v>1151</v>
      </c>
      <c r="F1034" s="228">
        <v>8.0199999999999994E-2</v>
      </c>
    </row>
    <row r="1035" spans="2:6" x14ac:dyDescent="0.25">
      <c r="B1035">
        <v>2221</v>
      </c>
      <c r="C1035">
        <v>1</v>
      </c>
      <c r="D1035">
        <v>1030</v>
      </c>
      <c r="E1035" t="s">
        <v>1152</v>
      </c>
      <c r="F1035" s="228">
        <v>5.1499999999999997E-2</v>
      </c>
    </row>
    <row r="1036" spans="2:6" x14ac:dyDescent="0.25">
      <c r="B1036">
        <v>2221</v>
      </c>
      <c r="C1036">
        <v>1</v>
      </c>
      <c r="D1036">
        <v>1031</v>
      </c>
      <c r="E1036" t="s">
        <v>1153</v>
      </c>
      <c r="F1036" s="228">
        <v>6.13E-2</v>
      </c>
    </row>
    <row r="1037" spans="2:6" x14ac:dyDescent="0.25">
      <c r="B1037">
        <v>2221</v>
      </c>
      <c r="C1037">
        <v>1</v>
      </c>
      <c r="D1037">
        <v>1032</v>
      </c>
      <c r="E1037" t="s">
        <v>1154</v>
      </c>
      <c r="F1037" s="228">
        <v>7.1599999999999997E-2</v>
      </c>
    </row>
    <row r="1038" spans="2:6" x14ac:dyDescent="0.25">
      <c r="B1038">
        <v>2221</v>
      </c>
      <c r="C1038">
        <v>1</v>
      </c>
      <c r="D1038">
        <v>1033</v>
      </c>
      <c r="E1038" t="s">
        <v>1155</v>
      </c>
      <c r="F1038" s="228">
        <v>6.3100000000000003E-2</v>
      </c>
    </row>
    <row r="1039" spans="2:6" x14ac:dyDescent="0.25">
      <c r="B1039">
        <v>2221</v>
      </c>
      <c r="C1039">
        <v>1</v>
      </c>
      <c r="D1039">
        <v>1034</v>
      </c>
      <c r="E1039" t="s">
        <v>1156</v>
      </c>
      <c r="F1039" s="228">
        <v>6.4699999999999994E-2</v>
      </c>
    </row>
    <row r="1040" spans="2:6" x14ac:dyDescent="0.25">
      <c r="B1040">
        <v>2221</v>
      </c>
      <c r="C1040">
        <v>1</v>
      </c>
      <c r="D1040">
        <v>1035</v>
      </c>
      <c r="E1040" t="s">
        <v>1157</v>
      </c>
      <c r="F1040" s="228">
        <v>6.7199999999999996E-2</v>
      </c>
    </row>
    <row r="1042" spans="2:2" x14ac:dyDescent="0.25">
      <c r="B1042" t="s">
        <v>108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workbookViewId="0">
      <selection activeCell="A5" sqref="A5:B19"/>
    </sheetView>
  </sheetViews>
  <sheetFormatPr defaultRowHeight="12.5" x14ac:dyDescent="0.25"/>
  <cols>
    <col min="1" max="1" width="22.54296875" customWidth="1"/>
    <col min="2" max="3" width="30.54296875" customWidth="1"/>
    <col min="4" max="4" width="27.08984375" customWidth="1"/>
    <col min="5" max="5" width="16.08984375" customWidth="1"/>
    <col min="6" max="6" width="12.1796875" customWidth="1"/>
    <col min="9" max="9" width="10.90625" customWidth="1"/>
    <col min="10" max="10" width="12.90625" customWidth="1"/>
  </cols>
  <sheetData>
    <row r="1" spans="1:16" x14ac:dyDescent="0.25">
      <c r="A1" s="230" t="s">
        <v>1167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13"/>
      <c r="M1" s="13"/>
      <c r="N1" s="13"/>
      <c r="O1" s="13"/>
      <c r="P1" s="13"/>
    </row>
    <row r="2" spans="1:16" ht="18" x14ac:dyDescent="0.4">
      <c r="A2" s="232" t="s">
        <v>1168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13"/>
      <c r="M2" s="13"/>
      <c r="N2" s="13"/>
      <c r="O2" s="13"/>
      <c r="P2" s="13"/>
    </row>
    <row r="3" spans="1:16" x14ac:dyDescent="0.25">
      <c r="A3" s="13"/>
      <c r="B3" s="234"/>
      <c r="C3" s="234"/>
      <c r="D3" s="234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72" customHeight="1" thickBot="1" x14ac:dyDescent="0.3">
      <c r="A4" s="235" t="s">
        <v>1159</v>
      </c>
      <c r="B4" s="236" t="s">
        <v>1179</v>
      </c>
      <c r="C4" s="236" t="s">
        <v>1184</v>
      </c>
      <c r="D4" s="235" t="s">
        <v>1181</v>
      </c>
      <c r="E4" s="235" t="s">
        <v>1182</v>
      </c>
      <c r="F4" s="235" t="s">
        <v>1162</v>
      </c>
      <c r="G4" s="235" t="s">
        <v>1163</v>
      </c>
      <c r="H4" s="235" t="s">
        <v>1164</v>
      </c>
      <c r="I4" s="237" t="s">
        <v>1191</v>
      </c>
      <c r="J4" s="237" t="s">
        <v>1180</v>
      </c>
      <c r="K4" s="237" t="s">
        <v>1166</v>
      </c>
      <c r="L4" s="237" t="s">
        <v>1164</v>
      </c>
      <c r="M4" s="235"/>
      <c r="N4" s="235"/>
      <c r="O4" s="235"/>
    </row>
    <row r="5" spans="1:16" ht="13" x14ac:dyDescent="0.3">
      <c r="A5" s="48" t="s">
        <v>113</v>
      </c>
      <c r="B5" s="281">
        <v>1076</v>
      </c>
      <c r="C5" s="286">
        <v>995</v>
      </c>
      <c r="D5" s="283">
        <f>(9522%/100)</f>
        <v>0.95219999999999994</v>
      </c>
      <c r="E5" s="240">
        <v>0.96819999999999995</v>
      </c>
      <c r="F5" s="241">
        <f>SQRT((E5*(1-E5))/B14)</f>
        <v>1.1663138780822686E-3</v>
      </c>
      <c r="G5" s="242">
        <f t="shared" ref="G5:G18" si="0">E5-(3*F5)</f>
        <v>0.96470105836575315</v>
      </c>
      <c r="H5" s="242">
        <f t="shared" ref="H5:H18" si="1">E5+(3*F5)</f>
        <v>0.97169894163424675</v>
      </c>
      <c r="I5" s="243">
        <f t="shared" ref="I5:I18" si="2">D5*1000</f>
        <v>952.19999999999993</v>
      </c>
      <c r="J5" s="243">
        <f t="shared" ref="J5:J18" si="3">E5*1000</f>
        <v>968.19999999999993</v>
      </c>
      <c r="K5" s="243">
        <f t="shared" ref="K5:K18" si="4">G5*1000</f>
        <v>964.70105836575317</v>
      </c>
      <c r="L5" s="244">
        <f t="shared" ref="L5:L18" si="5">H5*1000</f>
        <v>971.69894163424669</v>
      </c>
      <c r="M5" s="235"/>
      <c r="N5" s="235"/>
      <c r="O5" s="235"/>
    </row>
    <row r="6" spans="1:16" ht="13" x14ac:dyDescent="0.3">
      <c r="A6" s="44" t="s">
        <v>7</v>
      </c>
      <c r="B6" s="281">
        <v>1117</v>
      </c>
      <c r="C6" s="286">
        <v>1074</v>
      </c>
      <c r="D6" s="283">
        <f>(9641%/100)</f>
        <v>0.96409999999999996</v>
      </c>
      <c r="E6" s="247">
        <v>0.96819999999999995</v>
      </c>
      <c r="F6" s="248">
        <f t="shared" ref="F6:F14" si="6">SQRT((E6*(1-E6))/B5)</f>
        <v>5.3492138879774566E-3</v>
      </c>
      <c r="G6" s="249">
        <f t="shared" si="0"/>
        <v>0.95215235833606759</v>
      </c>
      <c r="H6" s="249">
        <f t="shared" si="1"/>
        <v>0.9842476416639323</v>
      </c>
      <c r="I6" s="250">
        <f t="shared" si="2"/>
        <v>964.09999999999991</v>
      </c>
      <c r="J6" s="250">
        <f t="shared" si="3"/>
        <v>968.19999999999993</v>
      </c>
      <c r="K6" s="250">
        <f t="shared" si="4"/>
        <v>952.15235833606755</v>
      </c>
      <c r="L6" s="251">
        <f t="shared" si="5"/>
        <v>984.24764166393231</v>
      </c>
      <c r="M6" s="13"/>
      <c r="N6" s="13"/>
      <c r="O6" s="13"/>
    </row>
    <row r="7" spans="1:16" ht="13" x14ac:dyDescent="0.3">
      <c r="A7" s="44" t="s">
        <v>16</v>
      </c>
      <c r="B7" s="281">
        <v>1416</v>
      </c>
      <c r="C7" s="286">
        <v>1230</v>
      </c>
      <c r="D7" s="283">
        <f>(9700%/100)</f>
        <v>0.97</v>
      </c>
      <c r="E7" s="247">
        <v>0.96819999999999995</v>
      </c>
      <c r="F7" s="248">
        <f t="shared" si="6"/>
        <v>5.2501234158661798E-3</v>
      </c>
      <c r="G7" s="249">
        <f t="shared" si="0"/>
        <v>0.95244962975240144</v>
      </c>
      <c r="H7" s="249">
        <f t="shared" si="1"/>
        <v>0.98395037024759846</v>
      </c>
      <c r="I7" s="250">
        <f t="shared" si="2"/>
        <v>970</v>
      </c>
      <c r="J7" s="250">
        <f t="shared" si="3"/>
        <v>968.19999999999993</v>
      </c>
      <c r="K7" s="250">
        <f t="shared" si="4"/>
        <v>952.44962975240139</v>
      </c>
      <c r="L7" s="251">
        <f t="shared" si="5"/>
        <v>983.95037024759847</v>
      </c>
      <c r="M7" s="13"/>
      <c r="N7" s="13"/>
      <c r="O7" s="13"/>
    </row>
    <row r="8" spans="1:16" ht="13" x14ac:dyDescent="0.3">
      <c r="A8" s="44" t="s">
        <v>2</v>
      </c>
      <c r="B8" s="281">
        <v>6324</v>
      </c>
      <c r="C8" s="287">
        <v>6015</v>
      </c>
      <c r="D8" s="262">
        <f>(9825%/100)</f>
        <v>0.98250000000000004</v>
      </c>
      <c r="E8" s="247">
        <v>0.96819999999999995</v>
      </c>
      <c r="F8" s="248">
        <f t="shared" si="6"/>
        <v>4.6629898752057379E-3</v>
      </c>
      <c r="G8" s="249">
        <f t="shared" si="0"/>
        <v>0.95421103037438271</v>
      </c>
      <c r="H8" s="249">
        <f t="shared" si="1"/>
        <v>0.98218896962561719</v>
      </c>
      <c r="I8" s="250">
        <f t="shared" si="2"/>
        <v>982.5</v>
      </c>
      <c r="J8" s="250">
        <f t="shared" si="3"/>
        <v>968.19999999999993</v>
      </c>
      <c r="K8" s="250">
        <f t="shared" si="4"/>
        <v>954.21103037438274</v>
      </c>
      <c r="L8" s="251">
        <f t="shared" si="5"/>
        <v>982.18896962561723</v>
      </c>
      <c r="M8" s="13"/>
      <c r="N8" s="13"/>
      <c r="O8" s="13"/>
    </row>
    <row r="9" spans="1:16" ht="13" x14ac:dyDescent="0.3">
      <c r="A9" s="44" t="s">
        <v>112</v>
      </c>
      <c r="B9" s="281">
        <v>8566</v>
      </c>
      <c r="C9" s="288">
        <v>8382</v>
      </c>
      <c r="D9" s="262">
        <f>(9888%/100)</f>
        <v>0.9887999999999999</v>
      </c>
      <c r="E9" s="247">
        <v>0.96819999999999995</v>
      </c>
      <c r="F9" s="248">
        <f t="shared" si="6"/>
        <v>2.2064808802169157E-3</v>
      </c>
      <c r="G9" s="249">
        <f t="shared" si="0"/>
        <v>0.96158055735934922</v>
      </c>
      <c r="H9" s="249">
        <f t="shared" si="1"/>
        <v>0.97481944264065068</v>
      </c>
      <c r="I9" s="250">
        <f t="shared" si="2"/>
        <v>988.8</v>
      </c>
      <c r="J9" s="250">
        <f t="shared" si="3"/>
        <v>968.19999999999993</v>
      </c>
      <c r="K9" s="250">
        <f t="shared" si="4"/>
        <v>961.5805573593492</v>
      </c>
      <c r="L9" s="251">
        <f t="shared" si="5"/>
        <v>974.81944264065066</v>
      </c>
      <c r="M9" s="13"/>
      <c r="N9" s="13"/>
      <c r="O9" s="13"/>
    </row>
    <row r="10" spans="1:16" ht="13" x14ac:dyDescent="0.3">
      <c r="A10" s="44" t="s">
        <v>111</v>
      </c>
      <c r="B10" s="282">
        <v>16802</v>
      </c>
      <c r="C10" s="286">
        <v>15794</v>
      </c>
      <c r="D10" s="283">
        <f>(9579%/100)</f>
        <v>0.95790000000000008</v>
      </c>
      <c r="E10" s="247">
        <v>0.96819999999999995</v>
      </c>
      <c r="F10" s="248">
        <f t="shared" si="6"/>
        <v>1.8958634942895262E-3</v>
      </c>
      <c r="G10" s="249">
        <f t="shared" si="0"/>
        <v>0.96251240951713135</v>
      </c>
      <c r="H10" s="249">
        <f t="shared" si="1"/>
        <v>0.97388759048286855</v>
      </c>
      <c r="I10" s="250">
        <f t="shared" si="2"/>
        <v>957.90000000000009</v>
      </c>
      <c r="J10" s="250">
        <f t="shared" si="3"/>
        <v>968.19999999999993</v>
      </c>
      <c r="K10" s="250">
        <f t="shared" si="4"/>
        <v>962.51240951713135</v>
      </c>
      <c r="L10" s="251">
        <f t="shared" si="5"/>
        <v>973.88759048286852</v>
      </c>
      <c r="M10" s="13"/>
      <c r="N10" s="13"/>
      <c r="O10" s="13"/>
    </row>
    <row r="11" spans="1:16" ht="13" x14ac:dyDescent="0.3">
      <c r="A11" s="44" t="s">
        <v>4</v>
      </c>
      <c r="B11" s="281">
        <v>17453</v>
      </c>
      <c r="C11" s="286">
        <v>15424</v>
      </c>
      <c r="D11" s="283">
        <f>(9482%/100)</f>
        <v>0.94819999999999993</v>
      </c>
      <c r="E11" s="247">
        <v>0.96819999999999995</v>
      </c>
      <c r="F11" s="248">
        <f t="shared" si="6"/>
        <v>1.35367874230358E-3</v>
      </c>
      <c r="G11" s="249">
        <f t="shared" si="0"/>
        <v>0.96413896377308916</v>
      </c>
      <c r="H11" s="249">
        <f t="shared" si="1"/>
        <v>0.97226103622691074</v>
      </c>
      <c r="I11" s="250">
        <f t="shared" si="2"/>
        <v>948.19999999999993</v>
      </c>
      <c r="J11" s="250">
        <f t="shared" si="3"/>
        <v>968.19999999999993</v>
      </c>
      <c r="K11" s="250">
        <f t="shared" si="4"/>
        <v>964.13896377308913</v>
      </c>
      <c r="L11" s="251">
        <f t="shared" si="5"/>
        <v>972.26103622691073</v>
      </c>
      <c r="M11" s="13"/>
      <c r="N11" s="13"/>
      <c r="O11" s="13"/>
    </row>
    <row r="12" spans="1:16" ht="13" x14ac:dyDescent="0.3">
      <c r="A12" s="45" t="s">
        <v>3</v>
      </c>
      <c r="B12" s="282">
        <v>20420</v>
      </c>
      <c r="C12" s="288">
        <v>19488</v>
      </c>
      <c r="D12" s="284">
        <f>(9924%/100)</f>
        <v>0.99239999999999995</v>
      </c>
      <c r="E12" s="247">
        <v>0.96819999999999995</v>
      </c>
      <c r="F12" s="248">
        <f t="shared" si="6"/>
        <v>1.3281925955831914E-3</v>
      </c>
      <c r="G12" s="249">
        <f t="shared" si="0"/>
        <v>0.96421542221325041</v>
      </c>
      <c r="H12" s="249">
        <f t="shared" si="1"/>
        <v>0.97218457778674949</v>
      </c>
      <c r="I12" s="250">
        <f t="shared" si="2"/>
        <v>992.4</v>
      </c>
      <c r="J12" s="250">
        <f t="shared" si="3"/>
        <v>968.19999999999993</v>
      </c>
      <c r="K12" s="250">
        <f t="shared" si="4"/>
        <v>964.21542221325035</v>
      </c>
      <c r="L12" s="251">
        <f t="shared" si="5"/>
        <v>972.18457778674951</v>
      </c>
      <c r="M12" s="13"/>
      <c r="N12" s="13"/>
      <c r="O12" s="13"/>
    </row>
    <row r="13" spans="1:16" ht="13" x14ac:dyDescent="0.3">
      <c r="A13" s="44" t="s">
        <v>8</v>
      </c>
      <c r="B13" s="281">
        <v>22226</v>
      </c>
      <c r="C13" s="286">
        <v>18723</v>
      </c>
      <c r="D13" s="283">
        <f>(9113%/100)</f>
        <v>0.9113</v>
      </c>
      <c r="E13" s="247">
        <v>0.96819999999999995</v>
      </c>
      <c r="F13" s="248">
        <f t="shared" si="6"/>
        <v>1.2279147896561151E-3</v>
      </c>
      <c r="G13" s="249">
        <f t="shared" si="0"/>
        <v>0.9645162556310316</v>
      </c>
      <c r="H13" s="249">
        <f t="shared" si="1"/>
        <v>0.97188374436896829</v>
      </c>
      <c r="I13" s="250">
        <f t="shared" si="2"/>
        <v>911.3</v>
      </c>
      <c r="J13" s="250">
        <f t="shared" si="3"/>
        <v>968.19999999999993</v>
      </c>
      <c r="K13" s="250">
        <f t="shared" si="4"/>
        <v>964.51625563103164</v>
      </c>
      <c r="L13" s="251">
        <f t="shared" si="5"/>
        <v>971.88374436896834</v>
      </c>
      <c r="M13" s="13"/>
      <c r="N13" s="13"/>
      <c r="O13" s="13"/>
    </row>
    <row r="14" spans="1:16" ht="13" x14ac:dyDescent="0.3">
      <c r="A14" s="44" t="s">
        <v>15</v>
      </c>
      <c r="B14" s="281">
        <v>22634</v>
      </c>
      <c r="C14" s="287">
        <v>20889</v>
      </c>
      <c r="D14" s="262">
        <f>(9928%/100)</f>
        <v>0.99280000000000002</v>
      </c>
      <c r="E14" s="247">
        <v>0.96819999999999995</v>
      </c>
      <c r="F14" s="248">
        <f t="shared" si="6"/>
        <v>1.176970138117352E-3</v>
      </c>
      <c r="G14" s="249">
        <f t="shared" si="0"/>
        <v>0.9646690895856479</v>
      </c>
      <c r="H14" s="249">
        <f t="shared" si="1"/>
        <v>0.971730910414352</v>
      </c>
      <c r="I14" s="250">
        <f t="shared" si="2"/>
        <v>992.80000000000007</v>
      </c>
      <c r="J14" s="250">
        <f t="shared" si="3"/>
        <v>968.19999999999993</v>
      </c>
      <c r="K14" s="250">
        <f t="shared" si="4"/>
        <v>964.66908958564795</v>
      </c>
      <c r="L14" s="251">
        <f t="shared" si="5"/>
        <v>971.73091041435202</v>
      </c>
      <c r="M14" s="13"/>
      <c r="N14" s="13"/>
      <c r="O14" s="13"/>
    </row>
    <row r="15" spans="1:16" ht="13" x14ac:dyDescent="0.3">
      <c r="A15" s="44" t="s">
        <v>110</v>
      </c>
      <c r="B15" s="281">
        <v>28059</v>
      </c>
      <c r="C15" s="286">
        <v>25801</v>
      </c>
      <c r="D15" s="283">
        <f>(9672%/100)</f>
        <v>0.96719999999999995</v>
      </c>
      <c r="E15" s="247">
        <v>0.96819999999999995</v>
      </c>
      <c r="F15" s="248">
        <f>SQRT((E15*(1-E15))/B15)</f>
        <v>1.0475144066602643E-3</v>
      </c>
      <c r="G15" s="249">
        <f t="shared" si="0"/>
        <v>0.9650574567800192</v>
      </c>
      <c r="H15" s="249">
        <f t="shared" si="1"/>
        <v>0.9713425432199807</v>
      </c>
      <c r="I15" s="250">
        <f t="shared" si="2"/>
        <v>967.19999999999993</v>
      </c>
      <c r="J15" s="250">
        <f t="shared" si="3"/>
        <v>968.19999999999993</v>
      </c>
      <c r="K15" s="250">
        <f t="shared" si="4"/>
        <v>965.05745678001915</v>
      </c>
      <c r="L15" s="251">
        <f t="shared" si="5"/>
        <v>971.34254321998071</v>
      </c>
      <c r="M15" s="13"/>
      <c r="N15" s="13"/>
      <c r="O15" s="13"/>
    </row>
    <row r="16" spans="1:16" ht="13" x14ac:dyDescent="0.3">
      <c r="A16" s="46" t="s">
        <v>5</v>
      </c>
      <c r="B16" s="281">
        <v>36387</v>
      </c>
      <c r="C16" s="286">
        <v>34358</v>
      </c>
      <c r="D16" s="283">
        <f>(9769%/100)</f>
        <v>0.97689999999999999</v>
      </c>
      <c r="E16" s="247">
        <v>0.96819999999999995</v>
      </c>
      <c r="F16" s="248">
        <f>SQRT((E16*(1-E16))/B16)</f>
        <v>9.198626258260658E-4</v>
      </c>
      <c r="G16" s="249">
        <f t="shared" si="0"/>
        <v>0.96544041212252174</v>
      </c>
      <c r="H16" s="249">
        <f t="shared" si="1"/>
        <v>0.97095958787747816</v>
      </c>
      <c r="I16" s="250">
        <f t="shared" si="2"/>
        <v>976.9</v>
      </c>
      <c r="J16" s="250">
        <f t="shared" si="3"/>
        <v>968.19999999999993</v>
      </c>
      <c r="K16" s="250">
        <f t="shared" si="4"/>
        <v>965.44041212252171</v>
      </c>
      <c r="L16" s="251">
        <f t="shared" si="5"/>
        <v>970.95958787747816</v>
      </c>
      <c r="M16" s="13"/>
      <c r="N16" s="13"/>
      <c r="O16" s="13"/>
    </row>
    <row r="17" spans="1:16" ht="13" x14ac:dyDescent="0.3">
      <c r="A17" s="44" t="s">
        <v>6</v>
      </c>
      <c r="B17" s="263">
        <v>40899</v>
      </c>
      <c r="C17" s="286">
        <v>37840</v>
      </c>
      <c r="D17" s="283">
        <f>(9657%/100)</f>
        <v>0.96569999999999989</v>
      </c>
      <c r="E17" s="247">
        <v>0.96819999999999995</v>
      </c>
      <c r="F17" s="248">
        <f>SQRT((E17*(1-E17))/B17)</f>
        <v>8.6764037708982695E-4</v>
      </c>
      <c r="G17" s="249">
        <f t="shared" si="0"/>
        <v>0.96559707886873047</v>
      </c>
      <c r="H17" s="249">
        <f t="shared" si="1"/>
        <v>0.97080292113126943</v>
      </c>
      <c r="I17" s="250">
        <f t="shared" si="2"/>
        <v>965.69999999999993</v>
      </c>
      <c r="J17" s="250">
        <f t="shared" si="3"/>
        <v>968.19999999999993</v>
      </c>
      <c r="K17" s="250">
        <f t="shared" si="4"/>
        <v>965.59707886873048</v>
      </c>
      <c r="L17" s="251">
        <f t="shared" si="5"/>
        <v>970.80292113126939</v>
      </c>
      <c r="M17" s="13"/>
      <c r="N17" s="13"/>
      <c r="O17" s="13"/>
    </row>
    <row r="18" spans="1:16" ht="13.5" thickBot="1" x14ac:dyDescent="0.35">
      <c r="A18" s="47" t="s">
        <v>114</v>
      </c>
      <c r="B18" s="281">
        <v>60059</v>
      </c>
      <c r="C18" s="286">
        <v>57082</v>
      </c>
      <c r="D18" s="283">
        <f>(9725%/100)</f>
        <v>0.97250000000000003</v>
      </c>
      <c r="E18" s="254">
        <v>0.96819999999999995</v>
      </c>
      <c r="F18" s="255">
        <f>SQRT((E18*(1-E18))/B18)</f>
        <v>7.1599015505073354E-4</v>
      </c>
      <c r="G18" s="256">
        <f t="shared" si="0"/>
        <v>0.9660520295348477</v>
      </c>
      <c r="H18" s="256">
        <f t="shared" si="1"/>
        <v>0.9703479704651522</v>
      </c>
      <c r="I18" s="257">
        <f t="shared" si="2"/>
        <v>972.5</v>
      </c>
      <c r="J18" s="257">
        <f t="shared" si="3"/>
        <v>968.19999999999993</v>
      </c>
      <c r="K18" s="257">
        <f t="shared" si="4"/>
        <v>966.05202953484775</v>
      </c>
      <c r="L18" s="258">
        <f t="shared" si="5"/>
        <v>970.34797046515223</v>
      </c>
      <c r="M18" s="13"/>
      <c r="N18" s="13"/>
      <c r="O18" s="13"/>
    </row>
    <row r="19" spans="1:16" ht="13.5" thickBot="1" x14ac:dyDescent="0.35">
      <c r="A19" s="105" t="s">
        <v>54</v>
      </c>
      <c r="B19" s="285">
        <v>283438</v>
      </c>
      <c r="C19" s="289">
        <v>263095</v>
      </c>
      <c r="D19" s="290">
        <f>(9680%/100)</f>
        <v>0.96799999999999997</v>
      </c>
      <c r="E19" s="262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6" x14ac:dyDescent="0.25">
      <c r="A20" s="13"/>
      <c r="B20" s="234"/>
      <c r="C20" s="234"/>
      <c r="D20" s="26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</row>
    <row r="21" spans="1:16" x14ac:dyDescent="0.25">
      <c r="A21" s="13"/>
      <c r="B21" s="234"/>
      <c r="C21" s="234"/>
      <c r="D21" s="26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</row>
    <row r="22" spans="1:16" x14ac:dyDescent="0.25">
      <c r="A22" s="13"/>
      <c r="B22" s="234"/>
      <c r="C22" s="234"/>
      <c r="D22" s="26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16" x14ac:dyDescent="0.25">
      <c r="A23" s="13"/>
      <c r="B23" s="234"/>
      <c r="C23" s="234"/>
      <c r="D23" s="26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x14ac:dyDescent="0.25">
      <c r="A24" s="13"/>
      <c r="B24" s="234"/>
      <c r="C24" s="234"/>
      <c r="D24" s="26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</row>
    <row r="25" spans="1:16" x14ac:dyDescent="0.25">
      <c r="A25" s="13"/>
      <c r="B25" s="234"/>
      <c r="C25" s="234"/>
      <c r="D25" s="26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</row>
    <row r="26" spans="1:16" x14ac:dyDescent="0.25">
      <c r="A26" s="13"/>
      <c r="B26" s="234"/>
      <c r="C26" s="234"/>
      <c r="D26" s="26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</row>
    <row r="27" spans="1:16" x14ac:dyDescent="0.25">
      <c r="A27" s="13"/>
      <c r="B27" s="234"/>
      <c r="C27" s="234"/>
      <c r="D27" s="26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</row>
    <row r="28" spans="1:16" x14ac:dyDescent="0.25">
      <c r="A28" s="13"/>
      <c r="B28" s="234"/>
      <c r="C28" s="234"/>
      <c r="D28" s="23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ht="13" x14ac:dyDescent="0.3">
      <c r="A29" s="264"/>
      <c r="B29" s="265"/>
      <c r="C29" s="265"/>
      <c r="D29" s="265"/>
      <c r="E29" s="266"/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</row>
    <row r="30" spans="1:16" x14ac:dyDescent="0.25">
      <c r="A30" s="13"/>
      <c r="B30" s="234"/>
      <c r="C30" s="234"/>
      <c r="D30" s="23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6" x14ac:dyDescent="0.25">
      <c r="A31" s="13"/>
      <c r="B31" s="234"/>
      <c r="C31" s="234"/>
      <c r="D31" s="23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16" x14ac:dyDescent="0.25">
      <c r="A32" s="13"/>
      <c r="B32" s="234"/>
      <c r="C32" s="234"/>
      <c r="D32" s="23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1:16" x14ac:dyDescent="0.25">
      <c r="A33" s="13"/>
      <c r="B33" s="234"/>
      <c r="C33" s="234"/>
      <c r="D33" s="234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1:16" x14ac:dyDescent="0.25">
      <c r="A34" s="13"/>
      <c r="B34" s="234"/>
      <c r="C34" s="234"/>
      <c r="D34" s="23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1:16" x14ac:dyDescent="0.25">
      <c r="A35" s="13"/>
      <c r="B35" s="234"/>
      <c r="C35" s="234"/>
      <c r="D35" s="234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1:16" x14ac:dyDescent="0.25">
      <c r="A36" s="13"/>
      <c r="B36" s="234"/>
      <c r="C36" s="234"/>
      <c r="D36" s="234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1:16" x14ac:dyDescent="0.25">
      <c r="A37" s="13"/>
      <c r="B37" s="234"/>
      <c r="C37" s="234"/>
      <c r="D37" s="23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</row>
    <row r="38" spans="1:16" x14ac:dyDescent="0.25">
      <c r="A38" s="13"/>
      <c r="B38" s="234"/>
      <c r="C38" s="234"/>
      <c r="D38" s="23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1:16" x14ac:dyDescent="0.25">
      <c r="A39" s="13"/>
      <c r="B39" s="234"/>
      <c r="C39" s="234"/>
      <c r="D39" s="234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</row>
    <row r="40" spans="1:16" x14ac:dyDescent="0.25">
      <c r="A40" s="13"/>
      <c r="B40" s="234"/>
      <c r="C40" s="234"/>
      <c r="D40" s="234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</row>
    <row r="41" spans="1:16" x14ac:dyDescent="0.25">
      <c r="A41" s="13"/>
      <c r="B41" s="234"/>
      <c r="C41" s="234"/>
      <c r="D41" s="23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</row>
    <row r="42" spans="1:16" x14ac:dyDescent="0.25">
      <c r="A42" s="13"/>
      <c r="B42" s="234"/>
      <c r="C42" s="234"/>
      <c r="D42" s="23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</row>
    <row r="43" spans="1:16" x14ac:dyDescent="0.25">
      <c r="A43" s="13"/>
      <c r="B43" s="234"/>
      <c r="C43" s="234"/>
      <c r="D43" s="234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</row>
    <row r="44" spans="1:16" x14ac:dyDescent="0.25">
      <c r="A44" s="13"/>
      <c r="B44" s="234"/>
      <c r="C44" s="234"/>
      <c r="D44" s="23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</row>
    <row r="45" spans="1:16" x14ac:dyDescent="0.25">
      <c r="A45" s="13"/>
      <c r="B45" s="234"/>
      <c r="C45" s="234"/>
      <c r="D45" s="23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16" x14ac:dyDescent="0.25">
      <c r="A46" s="13"/>
      <c r="B46" s="234"/>
      <c r="C46" s="234"/>
      <c r="D46" s="23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x14ac:dyDescent="0.25">
      <c r="A47" s="13"/>
      <c r="B47" s="234"/>
      <c r="C47" s="234"/>
      <c r="D47" s="23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</row>
    <row r="48" spans="1:16" x14ac:dyDescent="0.25">
      <c r="A48" s="13"/>
      <c r="B48" s="234"/>
      <c r="C48" s="234"/>
      <c r="D48" s="23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</row>
    <row r="49" spans="1:16" x14ac:dyDescent="0.25">
      <c r="A49" s="13"/>
      <c r="B49" s="234"/>
      <c r="C49" s="234"/>
      <c r="D49" s="23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</row>
    <row r="50" spans="1:16" x14ac:dyDescent="0.25">
      <c r="A50" s="13"/>
      <c r="B50" s="234"/>
      <c r="C50" s="234"/>
      <c r="D50" s="23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 x14ac:dyDescent="0.25">
      <c r="A51" s="13"/>
      <c r="B51" s="234"/>
      <c r="C51" s="234"/>
      <c r="D51" s="23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</row>
    <row r="52" spans="1:16" x14ac:dyDescent="0.25">
      <c r="A52" s="13"/>
      <c r="B52" s="234"/>
      <c r="C52" s="234"/>
      <c r="D52" s="234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</row>
    <row r="53" spans="1:16" x14ac:dyDescent="0.25">
      <c r="A53" s="13"/>
      <c r="B53" s="234"/>
      <c r="C53" s="234"/>
      <c r="D53" s="23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</row>
    <row r="54" spans="1:16" x14ac:dyDescent="0.25">
      <c r="A54" s="13"/>
      <c r="B54" s="234"/>
      <c r="C54" s="234"/>
      <c r="D54" s="23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</row>
    <row r="55" spans="1:16" x14ac:dyDescent="0.25">
      <c r="A55" s="13"/>
      <c r="B55" s="234"/>
      <c r="C55" s="234"/>
      <c r="D55" s="234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</row>
    <row r="56" spans="1:16" x14ac:dyDescent="0.25">
      <c r="A56" s="13"/>
      <c r="B56" s="234"/>
      <c r="C56" s="234"/>
      <c r="D56" s="234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</row>
    <row r="57" spans="1:16" x14ac:dyDescent="0.25">
      <c r="A57" s="13"/>
      <c r="B57" s="234"/>
      <c r="C57" s="234"/>
      <c r="D57" s="23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</row>
    <row r="58" spans="1:16" x14ac:dyDescent="0.25">
      <c r="A58" s="13"/>
      <c r="B58" s="234"/>
      <c r="C58" s="234"/>
      <c r="D58" s="234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</row>
    <row r="59" spans="1:16" x14ac:dyDescent="0.25">
      <c r="A59" s="13"/>
      <c r="B59" s="234"/>
      <c r="C59" s="234"/>
      <c r="D59" s="23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</row>
    <row r="60" spans="1:16" x14ac:dyDescent="0.25">
      <c r="A60" s="13"/>
      <c r="B60" s="234"/>
      <c r="C60" s="234"/>
      <c r="D60" s="23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</row>
    <row r="61" spans="1:16" x14ac:dyDescent="0.25">
      <c r="A61" s="13"/>
      <c r="B61" s="234"/>
      <c r="C61" s="234"/>
      <c r="D61" s="234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</row>
    <row r="62" spans="1:16" x14ac:dyDescent="0.25">
      <c r="A62" s="13"/>
      <c r="B62" s="234"/>
      <c r="C62" s="234"/>
      <c r="D62" s="234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</row>
    <row r="63" spans="1:16" x14ac:dyDescent="0.25">
      <c r="A63" s="13"/>
      <c r="B63" s="234"/>
      <c r="C63" s="234"/>
      <c r="D63" s="234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</row>
    <row r="64" spans="1:16" ht="13" x14ac:dyDescent="0.3">
      <c r="A64" s="13"/>
      <c r="B64" s="294"/>
      <c r="C64" s="281"/>
      <c r="E64" s="291"/>
      <c r="G64" s="13"/>
      <c r="H64" s="13"/>
      <c r="I64" s="13"/>
      <c r="J64" s="13"/>
      <c r="K64" s="13"/>
      <c r="L64" s="13"/>
      <c r="M64" s="13"/>
      <c r="N64" s="13"/>
      <c r="O64" s="13"/>
      <c r="P64" s="13"/>
    </row>
    <row r="65" spans="1:16" ht="13" x14ac:dyDescent="0.3">
      <c r="A65" s="13"/>
      <c r="B65" s="294"/>
      <c r="C65" s="281"/>
      <c r="E65" s="291"/>
      <c r="G65" s="13"/>
      <c r="H65" s="13"/>
      <c r="I65" s="13"/>
      <c r="J65" s="13"/>
      <c r="K65" s="13"/>
      <c r="L65" s="13"/>
      <c r="M65" s="13"/>
      <c r="N65" s="13"/>
      <c r="O65" s="13"/>
      <c r="P65" s="13"/>
    </row>
    <row r="66" spans="1:16" ht="13" x14ac:dyDescent="0.3">
      <c r="A66" s="13"/>
      <c r="B66" s="294"/>
      <c r="C66" s="281"/>
      <c r="E66" s="291"/>
      <c r="G66" s="13"/>
      <c r="H66" s="13"/>
      <c r="I66" s="13"/>
      <c r="J66" s="13"/>
      <c r="K66" s="13"/>
      <c r="L66" s="13"/>
      <c r="M66" s="13"/>
      <c r="N66" s="13"/>
      <c r="O66" s="13"/>
      <c r="P66" s="13"/>
    </row>
    <row r="67" spans="1:16" ht="13" x14ac:dyDescent="0.3">
      <c r="A67" s="13"/>
      <c r="B67" s="294"/>
      <c r="C67" s="281"/>
      <c r="D67" s="234"/>
      <c r="E67" s="292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</row>
    <row r="68" spans="1:16" ht="13" x14ac:dyDescent="0.3">
      <c r="B68" s="294"/>
      <c r="C68" s="281"/>
      <c r="D68" s="13"/>
      <c r="E68" s="292"/>
      <c r="F68" s="13"/>
    </row>
    <row r="69" spans="1:16" ht="13" x14ac:dyDescent="0.3">
      <c r="B69" s="294"/>
      <c r="C69" s="282"/>
      <c r="E69" s="291"/>
    </row>
    <row r="70" spans="1:16" ht="13" x14ac:dyDescent="0.3">
      <c r="B70" s="294"/>
      <c r="C70" s="281"/>
      <c r="E70" s="291"/>
    </row>
    <row r="71" spans="1:16" ht="13" x14ac:dyDescent="0.3">
      <c r="B71" s="295"/>
      <c r="C71" s="282"/>
      <c r="D71" s="267"/>
      <c r="E71" s="293"/>
      <c r="F71" s="268"/>
    </row>
    <row r="72" spans="1:16" ht="13" x14ac:dyDescent="0.3">
      <c r="B72" s="294"/>
      <c r="C72" s="281"/>
      <c r="E72" s="291"/>
    </row>
    <row r="73" spans="1:16" ht="13" x14ac:dyDescent="0.3">
      <c r="B73" s="294"/>
      <c r="C73" s="281"/>
      <c r="D73" s="234"/>
      <c r="E73" s="292"/>
      <c r="F73" s="13"/>
    </row>
    <row r="74" spans="1:16" ht="13" x14ac:dyDescent="0.3">
      <c r="B74" s="294"/>
      <c r="C74" s="281"/>
      <c r="E74" s="291"/>
    </row>
    <row r="75" spans="1:16" ht="13" x14ac:dyDescent="0.3">
      <c r="B75" s="16"/>
      <c r="C75" s="281"/>
      <c r="E75" s="291"/>
    </row>
    <row r="76" spans="1:16" ht="13" x14ac:dyDescent="0.3">
      <c r="B76" s="294"/>
      <c r="C76" s="263"/>
      <c r="E76" s="291"/>
    </row>
    <row r="77" spans="1:16" ht="13" x14ac:dyDescent="0.3">
      <c r="B77" s="294"/>
      <c r="C77" s="281"/>
      <c r="E77" s="291"/>
    </row>
    <row r="78" spans="1:16" x14ac:dyDescent="0.25">
      <c r="C78" s="234"/>
    </row>
  </sheetData>
  <sortState ref="B64:F77">
    <sortCondition ref="C64:C77"/>
  </sortState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4" workbookViewId="0">
      <selection activeCell="D9" sqref="D9"/>
    </sheetView>
  </sheetViews>
  <sheetFormatPr defaultRowHeight="12.5" x14ac:dyDescent="0.25"/>
  <cols>
    <col min="1" max="1" width="25" customWidth="1"/>
    <col min="2" max="2" width="27.81640625" customWidth="1"/>
    <col min="3" max="3" width="22.81640625" customWidth="1"/>
    <col min="4" max="4" width="15.36328125" customWidth="1"/>
    <col min="9" max="9" width="12.6328125" customWidth="1"/>
  </cols>
  <sheetData>
    <row r="1" spans="1:13" x14ac:dyDescent="0.25">
      <c r="A1" s="230" t="s">
        <v>1169</v>
      </c>
      <c r="B1" s="231"/>
      <c r="C1" s="231"/>
      <c r="D1" s="231"/>
      <c r="E1" s="231"/>
      <c r="F1" s="231"/>
      <c r="G1" s="231"/>
      <c r="H1" s="231"/>
      <c r="I1" s="231"/>
      <c r="J1" s="231"/>
      <c r="K1" s="13"/>
      <c r="L1" s="13"/>
      <c r="M1" s="13"/>
    </row>
    <row r="2" spans="1:13" ht="18" x14ac:dyDescent="0.4">
      <c r="A2" s="232" t="s">
        <v>1171</v>
      </c>
      <c r="B2" s="233"/>
      <c r="C2" s="233"/>
      <c r="D2" s="233"/>
      <c r="E2" s="233"/>
      <c r="F2" s="233"/>
      <c r="G2" s="233"/>
      <c r="H2" s="233"/>
      <c r="I2" s="233"/>
      <c r="J2" s="233"/>
      <c r="K2" s="13"/>
      <c r="L2" s="13"/>
      <c r="M2" s="13"/>
    </row>
    <row r="3" spans="1:13" x14ac:dyDescent="0.25">
      <c r="A3" s="13"/>
      <c r="B3" s="234"/>
      <c r="C3" s="234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39.5" thickBot="1" x14ac:dyDescent="0.3">
      <c r="A4" s="235" t="s">
        <v>1159</v>
      </c>
      <c r="B4" s="236" t="s">
        <v>1179</v>
      </c>
      <c r="C4" s="235" t="s">
        <v>1183</v>
      </c>
      <c r="D4" s="235" t="s">
        <v>1160</v>
      </c>
      <c r="E4" s="235" t="s">
        <v>1161</v>
      </c>
      <c r="F4" s="235" t="s">
        <v>1162</v>
      </c>
      <c r="G4" s="235" t="s">
        <v>1163</v>
      </c>
      <c r="H4" s="235" t="s">
        <v>1164</v>
      </c>
      <c r="I4" s="237" t="s">
        <v>1191</v>
      </c>
      <c r="J4" s="237" t="s">
        <v>1165</v>
      </c>
      <c r="K4" s="237" t="s">
        <v>1166</v>
      </c>
      <c r="L4" s="237" t="s">
        <v>1164</v>
      </c>
      <c r="M4" s="235"/>
    </row>
    <row r="5" spans="1:13" ht="13.5" thickBot="1" x14ac:dyDescent="0.35">
      <c r="A5" s="48" t="s">
        <v>113</v>
      </c>
      <c r="B5" s="238">
        <v>1076</v>
      </c>
      <c r="C5" s="239">
        <v>881</v>
      </c>
      <c r="D5" s="240">
        <f t="shared" ref="D5:D19" si="0">(C5/B5)</f>
        <v>0.81877323420074355</v>
      </c>
      <c r="E5" s="240">
        <f>(D19)</f>
        <v>0.76289347229376447</v>
      </c>
      <c r="F5" s="241">
        <f t="shared" ref="F5:F18" si="1">SQRT((E5*(1-E5))/B5)</f>
        <v>1.2965747778321466E-2</v>
      </c>
      <c r="G5" s="242">
        <f t="shared" ref="G5:G18" si="2">E5-(3*F5)</f>
        <v>0.72399622895880011</v>
      </c>
      <c r="H5" s="242">
        <f t="shared" ref="H5:H18" si="3">E5+(3*F5)</f>
        <v>0.80179071562872883</v>
      </c>
      <c r="I5" s="243">
        <f t="shared" ref="I5:I18" si="4">D5*1000</f>
        <v>818.77323420074356</v>
      </c>
      <c r="J5" s="243">
        <f t="shared" ref="J5:J18" si="5">E5*1000</f>
        <v>762.89347229376449</v>
      </c>
      <c r="K5" s="243">
        <f t="shared" ref="K5:K18" si="6">G5*1000</f>
        <v>723.99622895880009</v>
      </c>
      <c r="L5" s="244">
        <f t="shared" ref="L5:L18" si="7">H5*1000</f>
        <v>801.79071562872889</v>
      </c>
      <c r="M5" s="235"/>
    </row>
    <row r="6" spans="1:13" ht="13.5" thickBot="1" x14ac:dyDescent="0.35">
      <c r="A6" s="44" t="s">
        <v>7</v>
      </c>
      <c r="B6" s="245">
        <v>1117</v>
      </c>
      <c r="C6" s="246">
        <v>977</v>
      </c>
      <c r="D6" s="247">
        <f t="shared" si="0"/>
        <v>0.87466427931960611</v>
      </c>
      <c r="E6" s="240">
        <v>0.76289347229376447</v>
      </c>
      <c r="F6" s="248">
        <f t="shared" si="1"/>
        <v>1.2725566305765806E-2</v>
      </c>
      <c r="G6" s="249">
        <f t="shared" si="2"/>
        <v>0.72471677337646701</v>
      </c>
      <c r="H6" s="249">
        <f t="shared" si="3"/>
        <v>0.80107017121106194</v>
      </c>
      <c r="I6" s="250">
        <f t="shared" si="4"/>
        <v>874.66427931960607</v>
      </c>
      <c r="J6" s="250">
        <f t="shared" si="5"/>
        <v>762.89347229376449</v>
      </c>
      <c r="K6" s="250">
        <f t="shared" si="6"/>
        <v>724.71677337646702</v>
      </c>
      <c r="L6" s="251">
        <f t="shared" si="7"/>
        <v>801.07017121106196</v>
      </c>
      <c r="M6" s="13"/>
    </row>
    <row r="7" spans="1:13" ht="13.5" thickBot="1" x14ac:dyDescent="0.35">
      <c r="A7" s="44" t="s">
        <v>16</v>
      </c>
      <c r="B7" s="245">
        <v>1416</v>
      </c>
      <c r="C7" s="246">
        <v>1167</v>
      </c>
      <c r="D7" s="247">
        <f t="shared" si="0"/>
        <v>0.82415254237288138</v>
      </c>
      <c r="E7" s="240">
        <v>0.76289347229376447</v>
      </c>
      <c r="F7" s="248">
        <f t="shared" si="1"/>
        <v>1.1302436560008998E-2</v>
      </c>
      <c r="G7" s="249">
        <f t="shared" si="2"/>
        <v>0.7289861626137375</v>
      </c>
      <c r="H7" s="249">
        <f t="shared" si="3"/>
        <v>0.79680078197379145</v>
      </c>
      <c r="I7" s="250">
        <f t="shared" si="4"/>
        <v>824.15254237288138</v>
      </c>
      <c r="J7" s="250">
        <f t="shared" si="5"/>
        <v>762.89347229376449</v>
      </c>
      <c r="K7" s="250">
        <f t="shared" si="6"/>
        <v>728.98616261373752</v>
      </c>
      <c r="L7" s="251">
        <f t="shared" si="7"/>
        <v>796.80078197379146</v>
      </c>
      <c r="M7" s="13"/>
    </row>
    <row r="8" spans="1:13" ht="13.5" thickBot="1" x14ac:dyDescent="0.35">
      <c r="A8" s="44" t="s">
        <v>2</v>
      </c>
      <c r="B8" s="245">
        <v>6324</v>
      </c>
      <c r="C8" s="246">
        <v>5058</v>
      </c>
      <c r="D8" s="247">
        <f t="shared" si="0"/>
        <v>0.79981024667931688</v>
      </c>
      <c r="E8" s="240">
        <v>0.76289347229376447</v>
      </c>
      <c r="F8" s="248">
        <f t="shared" si="1"/>
        <v>5.3482016553647732E-3</v>
      </c>
      <c r="G8" s="249">
        <f t="shared" si="2"/>
        <v>0.7468488673276702</v>
      </c>
      <c r="H8" s="249">
        <f t="shared" si="3"/>
        <v>0.77893807725985875</v>
      </c>
      <c r="I8" s="250">
        <f t="shared" si="4"/>
        <v>799.81024667931683</v>
      </c>
      <c r="J8" s="250">
        <f t="shared" si="5"/>
        <v>762.89347229376449</v>
      </c>
      <c r="K8" s="250">
        <f t="shared" si="6"/>
        <v>746.84886732767018</v>
      </c>
      <c r="L8" s="251">
        <f t="shared" si="7"/>
        <v>778.9380772598588</v>
      </c>
      <c r="M8" s="13"/>
    </row>
    <row r="9" spans="1:13" ht="13.5" thickBot="1" x14ac:dyDescent="0.35">
      <c r="A9" s="44" t="s">
        <v>112</v>
      </c>
      <c r="B9" s="245">
        <v>8566</v>
      </c>
      <c r="C9" s="246">
        <v>7600</v>
      </c>
      <c r="D9" s="247">
        <f t="shared" si="0"/>
        <v>0.88722857809946298</v>
      </c>
      <c r="E9" s="240">
        <v>0.76289347229376447</v>
      </c>
      <c r="F9" s="248">
        <f t="shared" si="1"/>
        <v>4.5953084703403788E-3</v>
      </c>
      <c r="G9" s="249">
        <f t="shared" si="2"/>
        <v>0.74910754688274339</v>
      </c>
      <c r="H9" s="249">
        <f t="shared" si="3"/>
        <v>0.77667939770478556</v>
      </c>
      <c r="I9" s="250">
        <f t="shared" si="4"/>
        <v>887.22857809946299</v>
      </c>
      <c r="J9" s="250">
        <f t="shared" si="5"/>
        <v>762.89347229376449</v>
      </c>
      <c r="K9" s="250">
        <f t="shared" si="6"/>
        <v>749.10754688274335</v>
      </c>
      <c r="L9" s="251">
        <f t="shared" si="7"/>
        <v>776.67939770478552</v>
      </c>
      <c r="M9" s="13"/>
    </row>
    <row r="10" spans="1:13" ht="13.5" thickBot="1" x14ac:dyDescent="0.35">
      <c r="A10" s="44" t="s">
        <v>111</v>
      </c>
      <c r="B10" s="245">
        <v>16802</v>
      </c>
      <c r="C10" s="246">
        <v>12054</v>
      </c>
      <c r="D10" s="247">
        <f t="shared" si="0"/>
        <v>0.71741459350077375</v>
      </c>
      <c r="E10" s="240">
        <v>0.76289347229376447</v>
      </c>
      <c r="F10" s="248">
        <f t="shared" si="1"/>
        <v>3.2811283140184665E-3</v>
      </c>
      <c r="G10" s="249">
        <f t="shared" si="2"/>
        <v>0.75305008735170909</v>
      </c>
      <c r="H10" s="249">
        <f t="shared" si="3"/>
        <v>0.77273685723581986</v>
      </c>
      <c r="I10" s="250">
        <f t="shared" si="4"/>
        <v>717.41459350077378</v>
      </c>
      <c r="J10" s="250">
        <f t="shared" si="5"/>
        <v>762.89347229376449</v>
      </c>
      <c r="K10" s="250">
        <f t="shared" si="6"/>
        <v>753.05008735170907</v>
      </c>
      <c r="L10" s="251">
        <f t="shared" si="7"/>
        <v>772.73685723581991</v>
      </c>
      <c r="M10" s="13"/>
    </row>
    <row r="11" spans="1:13" ht="13.5" thickBot="1" x14ac:dyDescent="0.35">
      <c r="A11" s="44" t="s">
        <v>4</v>
      </c>
      <c r="B11" s="245">
        <v>17453</v>
      </c>
      <c r="C11" s="246">
        <v>13559</v>
      </c>
      <c r="D11" s="247">
        <f t="shared" si="0"/>
        <v>0.77688649515842545</v>
      </c>
      <c r="E11" s="240">
        <v>0.76289347229376447</v>
      </c>
      <c r="F11" s="248">
        <f t="shared" si="1"/>
        <v>3.2193534519288154E-3</v>
      </c>
      <c r="G11" s="249">
        <f t="shared" si="2"/>
        <v>0.75323541193797805</v>
      </c>
      <c r="H11" s="249">
        <f t="shared" si="3"/>
        <v>0.7725515326495509</v>
      </c>
      <c r="I11" s="250">
        <f t="shared" si="4"/>
        <v>776.88649515842542</v>
      </c>
      <c r="J11" s="250">
        <f t="shared" si="5"/>
        <v>762.89347229376449</v>
      </c>
      <c r="K11" s="250">
        <f t="shared" si="6"/>
        <v>753.23541193797803</v>
      </c>
      <c r="L11" s="251">
        <f t="shared" si="7"/>
        <v>772.55153264955095</v>
      </c>
      <c r="M11" s="13"/>
    </row>
    <row r="12" spans="1:13" ht="13.5" thickBot="1" x14ac:dyDescent="0.35">
      <c r="A12" s="45" t="s">
        <v>3</v>
      </c>
      <c r="B12" s="245">
        <v>20420</v>
      </c>
      <c r="C12" s="246">
        <v>15819</v>
      </c>
      <c r="D12" s="247">
        <f t="shared" si="0"/>
        <v>0.77468168462291875</v>
      </c>
      <c r="E12" s="240">
        <v>0.76289347229376447</v>
      </c>
      <c r="F12" s="248">
        <f t="shared" si="1"/>
        <v>2.9762940479412256E-3</v>
      </c>
      <c r="G12" s="249">
        <f t="shared" si="2"/>
        <v>0.75396459014994077</v>
      </c>
      <c r="H12" s="249">
        <f t="shared" si="3"/>
        <v>0.77182235443758818</v>
      </c>
      <c r="I12" s="250">
        <f t="shared" si="4"/>
        <v>774.68168462291874</v>
      </c>
      <c r="J12" s="250">
        <f t="shared" si="5"/>
        <v>762.89347229376449</v>
      </c>
      <c r="K12" s="250">
        <f t="shared" si="6"/>
        <v>753.96459014994082</v>
      </c>
      <c r="L12" s="251">
        <f t="shared" si="7"/>
        <v>771.82235443758816</v>
      </c>
      <c r="M12" s="13"/>
    </row>
    <row r="13" spans="1:13" ht="13.5" thickBot="1" x14ac:dyDescent="0.35">
      <c r="A13" s="44" t="s">
        <v>8</v>
      </c>
      <c r="B13" s="245">
        <v>22226</v>
      </c>
      <c r="C13" s="246">
        <v>16394</v>
      </c>
      <c r="D13" s="247">
        <f t="shared" si="0"/>
        <v>0.73760460721677312</v>
      </c>
      <c r="E13" s="240">
        <v>0.76289347229376447</v>
      </c>
      <c r="F13" s="248">
        <f t="shared" si="1"/>
        <v>2.852811323873927E-3</v>
      </c>
      <c r="G13" s="249">
        <f t="shared" si="2"/>
        <v>0.75433503832214266</v>
      </c>
      <c r="H13" s="249">
        <f t="shared" si="3"/>
        <v>0.77145190626538629</v>
      </c>
      <c r="I13" s="250">
        <f t="shared" si="4"/>
        <v>737.60460721677316</v>
      </c>
      <c r="J13" s="250">
        <f t="shared" si="5"/>
        <v>762.89347229376449</v>
      </c>
      <c r="K13" s="250">
        <f t="shared" si="6"/>
        <v>754.33503832214262</v>
      </c>
      <c r="L13" s="251">
        <f t="shared" si="7"/>
        <v>771.45190626538624</v>
      </c>
      <c r="M13" s="13"/>
    </row>
    <row r="14" spans="1:13" ht="13.5" thickBot="1" x14ac:dyDescent="0.35">
      <c r="A14" s="44" t="s">
        <v>15</v>
      </c>
      <c r="B14" s="245">
        <v>22634</v>
      </c>
      <c r="C14" s="246">
        <v>17007</v>
      </c>
      <c r="D14" s="247">
        <f t="shared" si="0"/>
        <v>0.75139171158434215</v>
      </c>
      <c r="E14" s="240">
        <v>0.76289347229376447</v>
      </c>
      <c r="F14" s="248">
        <f t="shared" si="1"/>
        <v>2.8269820370350456E-3</v>
      </c>
      <c r="G14" s="249">
        <f t="shared" si="2"/>
        <v>0.7544125261826593</v>
      </c>
      <c r="H14" s="249">
        <f t="shared" si="3"/>
        <v>0.77137441840486964</v>
      </c>
      <c r="I14" s="250">
        <f t="shared" si="4"/>
        <v>751.39171158434215</v>
      </c>
      <c r="J14" s="250">
        <f t="shared" si="5"/>
        <v>762.89347229376449</v>
      </c>
      <c r="K14" s="250">
        <f t="shared" si="6"/>
        <v>754.41252618265935</v>
      </c>
      <c r="L14" s="251">
        <f t="shared" si="7"/>
        <v>771.37441840486963</v>
      </c>
      <c r="M14" s="13"/>
    </row>
    <row r="15" spans="1:13" ht="13.5" thickBot="1" x14ac:dyDescent="0.35">
      <c r="A15" s="44" t="s">
        <v>110</v>
      </c>
      <c r="B15" s="245">
        <v>28059</v>
      </c>
      <c r="C15" s="246">
        <v>21636</v>
      </c>
      <c r="D15" s="247">
        <f t="shared" si="0"/>
        <v>0.77108949000320748</v>
      </c>
      <c r="E15" s="240">
        <v>0.76289347229376447</v>
      </c>
      <c r="F15" s="248">
        <f t="shared" si="1"/>
        <v>2.5390287012902277E-3</v>
      </c>
      <c r="G15" s="249">
        <f t="shared" si="2"/>
        <v>0.75527638618989379</v>
      </c>
      <c r="H15" s="249">
        <f t="shared" si="3"/>
        <v>0.77051055839763516</v>
      </c>
      <c r="I15" s="250">
        <f t="shared" si="4"/>
        <v>771.08949000320752</v>
      </c>
      <c r="J15" s="250">
        <f t="shared" si="5"/>
        <v>762.89347229376449</v>
      </c>
      <c r="K15" s="250">
        <f t="shared" si="6"/>
        <v>755.27638618989374</v>
      </c>
      <c r="L15" s="251">
        <f t="shared" si="7"/>
        <v>770.51055839763512</v>
      </c>
      <c r="M15" s="13"/>
    </row>
    <row r="16" spans="1:13" ht="13.5" thickBot="1" x14ac:dyDescent="0.35">
      <c r="A16" s="46" t="s">
        <v>5</v>
      </c>
      <c r="B16" s="245">
        <v>36387</v>
      </c>
      <c r="C16" s="246">
        <v>26504</v>
      </c>
      <c r="D16" s="247">
        <f t="shared" si="0"/>
        <v>0.72839200813477345</v>
      </c>
      <c r="E16" s="240">
        <v>0.76289347229376447</v>
      </c>
      <c r="F16" s="248">
        <f t="shared" si="1"/>
        <v>2.2296186032065286E-3</v>
      </c>
      <c r="G16" s="249">
        <f t="shared" si="2"/>
        <v>0.75620461648414494</v>
      </c>
      <c r="H16" s="249">
        <f t="shared" si="3"/>
        <v>0.76958232810338401</v>
      </c>
      <c r="I16" s="250">
        <f t="shared" si="4"/>
        <v>728.3920081347735</v>
      </c>
      <c r="J16" s="250">
        <f t="shared" si="5"/>
        <v>762.89347229376449</v>
      </c>
      <c r="K16" s="250">
        <f t="shared" si="6"/>
        <v>756.20461648414494</v>
      </c>
      <c r="L16" s="251">
        <f t="shared" si="7"/>
        <v>769.58232810338404</v>
      </c>
      <c r="M16" s="13"/>
    </row>
    <row r="17" spans="1:13" ht="13.5" thickBot="1" x14ac:dyDescent="0.35">
      <c r="A17" s="44" t="s">
        <v>6</v>
      </c>
      <c r="B17" s="245">
        <v>40899</v>
      </c>
      <c r="C17" s="246">
        <v>31062</v>
      </c>
      <c r="D17" s="247">
        <f t="shared" si="0"/>
        <v>0.75948067189906843</v>
      </c>
      <c r="E17" s="240">
        <v>0.76289347229376447</v>
      </c>
      <c r="F17" s="248">
        <f t="shared" si="1"/>
        <v>2.1030391618698033E-3</v>
      </c>
      <c r="G17" s="249">
        <f t="shared" si="2"/>
        <v>0.75658435480815511</v>
      </c>
      <c r="H17" s="249">
        <f t="shared" si="3"/>
        <v>0.76920258977937384</v>
      </c>
      <c r="I17" s="250">
        <f t="shared" si="4"/>
        <v>759.4806718990684</v>
      </c>
      <c r="J17" s="250">
        <f t="shared" si="5"/>
        <v>762.89347229376449</v>
      </c>
      <c r="K17" s="250">
        <f t="shared" si="6"/>
        <v>756.58435480815513</v>
      </c>
      <c r="L17" s="251">
        <f t="shared" si="7"/>
        <v>769.20258977937385</v>
      </c>
      <c r="M17" s="13"/>
    </row>
    <row r="18" spans="1:13" ht="13.5" thickBot="1" x14ac:dyDescent="0.35">
      <c r="A18" s="47" t="s">
        <v>114</v>
      </c>
      <c r="B18" s="252">
        <v>60059</v>
      </c>
      <c r="C18" s="253">
        <v>46515</v>
      </c>
      <c r="D18" s="254">
        <f t="shared" si="0"/>
        <v>0.77448841972060811</v>
      </c>
      <c r="E18" s="240">
        <v>0.76289347229376447</v>
      </c>
      <c r="F18" s="255">
        <f t="shared" si="1"/>
        <v>1.7354601922001539E-3</v>
      </c>
      <c r="G18" s="256">
        <f t="shared" si="2"/>
        <v>0.75768709171716397</v>
      </c>
      <c r="H18" s="256">
        <f t="shared" si="3"/>
        <v>0.76809985287036497</v>
      </c>
      <c r="I18" s="257">
        <f t="shared" si="4"/>
        <v>774.48841972060814</v>
      </c>
      <c r="J18" s="257">
        <f t="shared" si="5"/>
        <v>762.89347229376449</v>
      </c>
      <c r="K18" s="257">
        <f t="shared" si="6"/>
        <v>757.68709171716398</v>
      </c>
      <c r="L18" s="258">
        <f t="shared" si="7"/>
        <v>768.099852870365</v>
      </c>
      <c r="M18" s="13"/>
    </row>
    <row r="19" spans="1:13" ht="13.5" thickBot="1" x14ac:dyDescent="0.35">
      <c r="A19" s="105" t="s">
        <v>54</v>
      </c>
      <c r="B19" s="259">
        <v>283438</v>
      </c>
      <c r="C19" s="260">
        <v>216233</v>
      </c>
      <c r="D19" s="261">
        <f t="shared" si="0"/>
        <v>0.76289347229376447</v>
      </c>
      <c r="E19" s="262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13"/>
      <c r="B20" s="234"/>
      <c r="C20" s="263"/>
      <c r="D20" s="13"/>
      <c r="E20" s="13"/>
      <c r="F20" s="13"/>
      <c r="G20" s="13"/>
      <c r="H20" s="13"/>
      <c r="I20" s="13"/>
      <c r="J20" s="13"/>
      <c r="K20" s="13"/>
      <c r="L20" s="13"/>
      <c r="M20" s="13"/>
    </row>
  </sheetData>
  <sortState ref="O8:O21">
    <sortCondition ref="O8:O21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N25" sqref="N25"/>
    </sheetView>
  </sheetViews>
  <sheetFormatPr defaultRowHeight="12.5" x14ac:dyDescent="0.25"/>
  <cols>
    <col min="1" max="1" width="22.90625" customWidth="1"/>
    <col min="2" max="2" width="31.36328125" customWidth="1"/>
    <col min="3" max="3" width="28.453125" customWidth="1"/>
    <col min="4" max="4" width="17" customWidth="1"/>
    <col min="9" max="9" width="22.90625" customWidth="1"/>
  </cols>
  <sheetData>
    <row r="1" spans="1:13" x14ac:dyDescent="0.25">
      <c r="A1" s="230" t="s">
        <v>1170</v>
      </c>
      <c r="B1" s="231"/>
      <c r="C1" s="231"/>
      <c r="D1" s="231"/>
      <c r="E1" s="231"/>
      <c r="F1" s="231"/>
      <c r="G1" s="231"/>
      <c r="H1" s="231"/>
      <c r="I1" s="231"/>
      <c r="J1" s="231"/>
      <c r="K1" s="13"/>
      <c r="L1" s="13"/>
      <c r="M1" s="13"/>
    </row>
    <row r="2" spans="1:13" ht="18" x14ac:dyDescent="0.4">
      <c r="A2" s="232" t="s">
        <v>1172</v>
      </c>
      <c r="B2" s="233"/>
      <c r="C2" s="233"/>
      <c r="D2" s="233"/>
      <c r="E2" s="233"/>
      <c r="F2" s="233"/>
      <c r="G2" s="233"/>
      <c r="H2" s="233"/>
      <c r="I2" s="233"/>
      <c r="J2" s="233"/>
      <c r="K2" s="13"/>
      <c r="L2" s="13"/>
      <c r="M2" s="13"/>
    </row>
    <row r="3" spans="1:13" x14ac:dyDescent="0.25">
      <c r="A3" s="13"/>
      <c r="B3" s="234"/>
      <c r="C3" s="234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39.5" thickBot="1" x14ac:dyDescent="0.3">
      <c r="A4" s="235" t="s">
        <v>1159</v>
      </c>
      <c r="B4" s="236" t="s">
        <v>1185</v>
      </c>
      <c r="C4" s="235" t="s">
        <v>1186</v>
      </c>
      <c r="D4" s="235" t="s">
        <v>1160</v>
      </c>
      <c r="E4" s="235" t="s">
        <v>1161</v>
      </c>
      <c r="F4" s="235" t="s">
        <v>1162</v>
      </c>
      <c r="G4" s="235" t="s">
        <v>1163</v>
      </c>
      <c r="H4" s="235" t="s">
        <v>1164</v>
      </c>
      <c r="I4" s="237" t="s">
        <v>1190</v>
      </c>
      <c r="J4" s="237" t="s">
        <v>1165</v>
      </c>
      <c r="K4" s="237" t="s">
        <v>1166</v>
      </c>
      <c r="L4" s="237" t="s">
        <v>1164</v>
      </c>
      <c r="M4" s="235"/>
    </row>
    <row r="5" spans="1:13" ht="13" x14ac:dyDescent="0.3">
      <c r="A5" s="48" t="s">
        <v>113</v>
      </c>
      <c r="B5" s="238">
        <v>1076</v>
      </c>
      <c r="C5" s="239">
        <v>847</v>
      </c>
      <c r="D5" s="240">
        <f t="shared" ref="D5:D19" si="0">(C5/B5)</f>
        <v>0.78717472118959109</v>
      </c>
      <c r="E5" s="240">
        <v>0.73808734185253921</v>
      </c>
      <c r="F5" s="241">
        <f t="shared" ref="F5:F18" si="1">SQRT((E5*(1-E5))/B5)</f>
        <v>1.3403739756176028E-2</v>
      </c>
      <c r="G5" s="242">
        <f t="shared" ref="G5:G18" si="2">E5-(3*F5)</f>
        <v>0.6978761225840111</v>
      </c>
      <c r="H5" s="242">
        <f t="shared" ref="H5:H18" si="3">E5+(3*F5)</f>
        <v>0.77829856112106732</v>
      </c>
      <c r="I5" s="243">
        <f t="shared" ref="I5:I18" si="4">D5*1000</f>
        <v>787.17472118959108</v>
      </c>
      <c r="J5" s="243">
        <f t="shared" ref="J5:J18" si="5">E5*1000</f>
        <v>738.08734185253923</v>
      </c>
      <c r="K5" s="243">
        <f t="shared" ref="K5:K18" si="6">G5*1000</f>
        <v>697.87612258401111</v>
      </c>
      <c r="L5" s="244">
        <f t="shared" ref="L5:L18" si="7">H5*1000</f>
        <v>778.29856112106734</v>
      </c>
      <c r="M5" s="235"/>
    </row>
    <row r="6" spans="1:13" ht="13" x14ac:dyDescent="0.3">
      <c r="A6" s="44" t="s">
        <v>7</v>
      </c>
      <c r="B6" s="245">
        <v>1117</v>
      </c>
      <c r="C6" s="246">
        <v>947</v>
      </c>
      <c r="D6" s="247">
        <f t="shared" si="0"/>
        <v>0.84780662488809311</v>
      </c>
      <c r="E6" s="247">
        <v>0.73808734185253921</v>
      </c>
      <c r="F6" s="248">
        <f t="shared" si="1"/>
        <v>1.3155444786427049E-2</v>
      </c>
      <c r="G6" s="249">
        <f t="shared" si="2"/>
        <v>0.69862100749325806</v>
      </c>
      <c r="H6" s="249">
        <f t="shared" si="3"/>
        <v>0.77755367621182037</v>
      </c>
      <c r="I6" s="250">
        <f t="shared" si="4"/>
        <v>847.8066248880931</v>
      </c>
      <c r="J6" s="250">
        <f t="shared" si="5"/>
        <v>738.08734185253923</v>
      </c>
      <c r="K6" s="250">
        <f t="shared" si="6"/>
        <v>698.62100749325805</v>
      </c>
      <c r="L6" s="251">
        <f t="shared" si="7"/>
        <v>777.5536762118204</v>
      </c>
      <c r="M6" s="13"/>
    </row>
    <row r="7" spans="1:13" ht="13" x14ac:dyDescent="0.3">
      <c r="A7" s="44" t="s">
        <v>16</v>
      </c>
      <c r="B7" s="245">
        <v>1416</v>
      </c>
      <c r="C7" s="246">
        <v>1145</v>
      </c>
      <c r="D7" s="247">
        <f t="shared" si="0"/>
        <v>0.80861581920903958</v>
      </c>
      <c r="E7" s="247">
        <v>0.73808734185253921</v>
      </c>
      <c r="F7" s="248">
        <f t="shared" si="1"/>
        <v>1.1684240728047111E-2</v>
      </c>
      <c r="G7" s="249">
        <f t="shared" si="2"/>
        <v>0.70303461966839786</v>
      </c>
      <c r="H7" s="249">
        <f t="shared" si="3"/>
        <v>0.77314006403668056</v>
      </c>
      <c r="I7" s="250">
        <f t="shared" si="4"/>
        <v>808.61581920903961</v>
      </c>
      <c r="J7" s="250">
        <f t="shared" si="5"/>
        <v>738.08734185253923</v>
      </c>
      <c r="K7" s="250">
        <f t="shared" si="6"/>
        <v>703.03461966839791</v>
      </c>
      <c r="L7" s="251">
        <f t="shared" si="7"/>
        <v>773.14006403668054</v>
      </c>
      <c r="M7" s="13"/>
    </row>
    <row r="8" spans="1:13" ht="13" x14ac:dyDescent="0.3">
      <c r="A8" s="44" t="s">
        <v>2</v>
      </c>
      <c r="B8" s="245">
        <v>6324</v>
      </c>
      <c r="C8" s="246">
        <v>4961</v>
      </c>
      <c r="D8" s="247">
        <f t="shared" si="0"/>
        <v>0.78447185325743196</v>
      </c>
      <c r="E8" s="247">
        <v>0.73808734185253921</v>
      </c>
      <c r="F8" s="248">
        <f t="shared" si="1"/>
        <v>5.5288676270501729E-3</v>
      </c>
      <c r="G8" s="249">
        <f t="shared" si="2"/>
        <v>0.72150073897138867</v>
      </c>
      <c r="H8" s="249">
        <f t="shared" si="3"/>
        <v>0.75467394473368976</v>
      </c>
      <c r="I8" s="250">
        <f t="shared" si="4"/>
        <v>784.47185325743192</v>
      </c>
      <c r="J8" s="250">
        <f t="shared" si="5"/>
        <v>738.08734185253923</v>
      </c>
      <c r="K8" s="250">
        <f t="shared" si="6"/>
        <v>721.50073897138861</v>
      </c>
      <c r="L8" s="251">
        <f t="shared" si="7"/>
        <v>754.67394473368972</v>
      </c>
      <c r="M8" s="13"/>
    </row>
    <row r="9" spans="1:13" ht="13" x14ac:dyDescent="0.3">
      <c r="A9" s="44" t="s">
        <v>112</v>
      </c>
      <c r="B9" s="245">
        <v>8566</v>
      </c>
      <c r="C9" s="246">
        <v>7581</v>
      </c>
      <c r="D9" s="247">
        <f t="shared" si="0"/>
        <v>0.88501050665421432</v>
      </c>
      <c r="E9" s="247">
        <v>0.73808734185253921</v>
      </c>
      <c r="F9" s="248">
        <f t="shared" si="1"/>
        <v>4.7505411865853622E-3</v>
      </c>
      <c r="G9" s="249">
        <f t="shared" si="2"/>
        <v>0.72383571829278315</v>
      </c>
      <c r="H9" s="249">
        <f t="shared" si="3"/>
        <v>0.75233896541229528</v>
      </c>
      <c r="I9" s="250">
        <f t="shared" si="4"/>
        <v>885.01050665421428</v>
      </c>
      <c r="J9" s="250">
        <f t="shared" si="5"/>
        <v>738.08734185253923</v>
      </c>
      <c r="K9" s="250">
        <f t="shared" si="6"/>
        <v>723.8357182927831</v>
      </c>
      <c r="L9" s="251">
        <f t="shared" si="7"/>
        <v>752.33896541229524</v>
      </c>
      <c r="M9" s="13"/>
    </row>
    <row r="10" spans="1:13" ht="13" x14ac:dyDescent="0.3">
      <c r="A10" s="44" t="s">
        <v>111</v>
      </c>
      <c r="B10" s="245">
        <v>16802</v>
      </c>
      <c r="C10" s="246">
        <v>11449</v>
      </c>
      <c r="D10" s="247">
        <f t="shared" si="0"/>
        <v>0.68140697536007622</v>
      </c>
      <c r="E10" s="247">
        <v>0.73808734185253921</v>
      </c>
      <c r="F10" s="248">
        <f t="shared" si="1"/>
        <v>3.3919671105477633E-3</v>
      </c>
      <c r="G10" s="249">
        <f t="shared" si="2"/>
        <v>0.72791144052089596</v>
      </c>
      <c r="H10" s="249">
        <f t="shared" si="3"/>
        <v>0.74826324318418247</v>
      </c>
      <c r="I10" s="250">
        <f t="shared" si="4"/>
        <v>681.40697536007622</v>
      </c>
      <c r="J10" s="250">
        <f t="shared" si="5"/>
        <v>738.08734185253923</v>
      </c>
      <c r="K10" s="250">
        <f t="shared" si="6"/>
        <v>727.91144052089601</v>
      </c>
      <c r="L10" s="251">
        <f t="shared" si="7"/>
        <v>748.26324318418244</v>
      </c>
      <c r="M10" s="13"/>
    </row>
    <row r="11" spans="1:13" ht="13" x14ac:dyDescent="0.3">
      <c r="A11" s="44" t="s">
        <v>4</v>
      </c>
      <c r="B11" s="245">
        <v>17453</v>
      </c>
      <c r="C11" s="246">
        <v>13412</v>
      </c>
      <c r="D11" s="247">
        <f t="shared" si="0"/>
        <v>0.76846387440554631</v>
      </c>
      <c r="E11" s="247">
        <v>0.73808734185253921</v>
      </c>
      <c r="F11" s="248">
        <f t="shared" si="1"/>
        <v>3.3281054506512334E-3</v>
      </c>
      <c r="G11" s="249">
        <f t="shared" si="2"/>
        <v>0.72810302550058548</v>
      </c>
      <c r="H11" s="249">
        <f t="shared" si="3"/>
        <v>0.74807165820449295</v>
      </c>
      <c r="I11" s="250">
        <f t="shared" si="4"/>
        <v>768.46387440554633</v>
      </c>
      <c r="J11" s="250">
        <f t="shared" si="5"/>
        <v>738.08734185253923</v>
      </c>
      <c r="K11" s="250">
        <f t="shared" si="6"/>
        <v>728.10302550058543</v>
      </c>
      <c r="L11" s="251">
        <f t="shared" si="7"/>
        <v>748.07165820449291</v>
      </c>
      <c r="M11" s="13"/>
    </row>
    <row r="12" spans="1:13" ht="13" x14ac:dyDescent="0.3">
      <c r="A12" s="45" t="s">
        <v>3</v>
      </c>
      <c r="B12" s="245">
        <v>20420</v>
      </c>
      <c r="C12" s="246">
        <v>15363</v>
      </c>
      <c r="D12" s="247">
        <f t="shared" si="0"/>
        <v>0.75235063663075419</v>
      </c>
      <c r="E12" s="247">
        <v>0.73808734185253921</v>
      </c>
      <c r="F12" s="248">
        <f t="shared" si="1"/>
        <v>3.0768353309449043E-3</v>
      </c>
      <c r="G12" s="249">
        <f t="shared" si="2"/>
        <v>0.72885683585970451</v>
      </c>
      <c r="H12" s="249">
        <f t="shared" si="3"/>
        <v>0.74731784784537392</v>
      </c>
      <c r="I12" s="250">
        <f t="shared" si="4"/>
        <v>752.35063663075414</v>
      </c>
      <c r="J12" s="250">
        <f t="shared" si="5"/>
        <v>738.08734185253923</v>
      </c>
      <c r="K12" s="250">
        <f t="shared" si="6"/>
        <v>728.85683585970446</v>
      </c>
      <c r="L12" s="251">
        <f t="shared" si="7"/>
        <v>747.31784784537388</v>
      </c>
      <c r="M12" s="13"/>
    </row>
    <row r="13" spans="1:13" ht="13" x14ac:dyDescent="0.3">
      <c r="A13" s="44" t="s">
        <v>8</v>
      </c>
      <c r="B13" s="245">
        <v>22226</v>
      </c>
      <c r="C13" s="246">
        <v>16133</v>
      </c>
      <c r="D13" s="247">
        <f t="shared" si="0"/>
        <v>0.72586160352740037</v>
      </c>
      <c r="E13" s="247">
        <v>0.73808734185253921</v>
      </c>
      <c r="F13" s="248">
        <f t="shared" si="1"/>
        <v>2.9491812745742326E-3</v>
      </c>
      <c r="G13" s="249">
        <f t="shared" si="2"/>
        <v>0.72923979802881655</v>
      </c>
      <c r="H13" s="249">
        <f t="shared" si="3"/>
        <v>0.74693488567626187</v>
      </c>
      <c r="I13" s="250">
        <f t="shared" si="4"/>
        <v>725.86160352740035</v>
      </c>
      <c r="J13" s="250">
        <f t="shared" si="5"/>
        <v>738.08734185253923</v>
      </c>
      <c r="K13" s="250">
        <f t="shared" si="6"/>
        <v>729.23979802881661</v>
      </c>
      <c r="L13" s="251">
        <f t="shared" si="7"/>
        <v>746.93488567626184</v>
      </c>
      <c r="M13" s="13"/>
    </row>
    <row r="14" spans="1:13" ht="13" x14ac:dyDescent="0.3">
      <c r="A14" s="44" t="s">
        <v>15</v>
      </c>
      <c r="B14" s="245">
        <v>22634</v>
      </c>
      <c r="C14" s="246">
        <v>16934</v>
      </c>
      <c r="D14" s="247">
        <f t="shared" si="0"/>
        <v>0.74816647521427937</v>
      </c>
      <c r="E14" s="247">
        <v>0.73808734185253921</v>
      </c>
      <c r="F14" s="248">
        <f t="shared" si="1"/>
        <v>2.9224794564612156E-3</v>
      </c>
      <c r="G14" s="249">
        <f t="shared" si="2"/>
        <v>0.72931990348315556</v>
      </c>
      <c r="H14" s="249">
        <f t="shared" si="3"/>
        <v>0.74685478022192286</v>
      </c>
      <c r="I14" s="250">
        <f t="shared" si="4"/>
        <v>748.16647521427933</v>
      </c>
      <c r="J14" s="250">
        <f t="shared" si="5"/>
        <v>738.08734185253923</v>
      </c>
      <c r="K14" s="250">
        <f t="shared" si="6"/>
        <v>729.3199034831556</v>
      </c>
      <c r="L14" s="251">
        <f t="shared" si="7"/>
        <v>746.85478022192285</v>
      </c>
      <c r="M14" s="13"/>
    </row>
    <row r="15" spans="1:13" ht="13" x14ac:dyDescent="0.3">
      <c r="A15" s="44" t="s">
        <v>110</v>
      </c>
      <c r="B15" s="245">
        <v>28059</v>
      </c>
      <c r="C15" s="246">
        <v>20722</v>
      </c>
      <c r="D15" s="247">
        <f t="shared" si="0"/>
        <v>0.73851527139242312</v>
      </c>
      <c r="E15" s="247">
        <v>0.73808734185253921</v>
      </c>
      <c r="F15" s="248">
        <f t="shared" si="1"/>
        <v>2.6247988567583897E-3</v>
      </c>
      <c r="G15" s="249">
        <f t="shared" si="2"/>
        <v>0.73021294528226399</v>
      </c>
      <c r="H15" s="249">
        <f t="shared" si="3"/>
        <v>0.74596173842281444</v>
      </c>
      <c r="I15" s="250">
        <f t="shared" si="4"/>
        <v>738.51527139242307</v>
      </c>
      <c r="J15" s="250">
        <f t="shared" si="5"/>
        <v>738.08734185253923</v>
      </c>
      <c r="K15" s="250">
        <f t="shared" si="6"/>
        <v>730.21294528226395</v>
      </c>
      <c r="L15" s="251">
        <f t="shared" si="7"/>
        <v>745.96173842281439</v>
      </c>
      <c r="M15" s="13"/>
    </row>
    <row r="16" spans="1:13" ht="13" x14ac:dyDescent="0.3">
      <c r="A16" s="46" t="s">
        <v>5</v>
      </c>
      <c r="B16" s="245">
        <v>36387</v>
      </c>
      <c r="C16" s="246">
        <v>26031</v>
      </c>
      <c r="D16" s="247">
        <f t="shared" si="0"/>
        <v>0.71539286008739389</v>
      </c>
      <c r="E16" s="247">
        <v>0.73808734185253921</v>
      </c>
      <c r="F16" s="248">
        <f t="shared" si="1"/>
        <v>2.3049366703613238E-3</v>
      </c>
      <c r="G16" s="249">
        <f t="shared" si="2"/>
        <v>0.73117253184145525</v>
      </c>
      <c r="H16" s="249">
        <f t="shared" si="3"/>
        <v>0.74500215186362317</v>
      </c>
      <c r="I16" s="250">
        <f t="shared" si="4"/>
        <v>715.39286008739384</v>
      </c>
      <c r="J16" s="250">
        <f t="shared" si="5"/>
        <v>738.08734185253923</v>
      </c>
      <c r="K16" s="250">
        <f t="shared" si="6"/>
        <v>731.17253184145522</v>
      </c>
      <c r="L16" s="251">
        <f t="shared" si="7"/>
        <v>745.00215186362323</v>
      </c>
      <c r="M16" s="13"/>
    </row>
    <row r="17" spans="1:13" ht="13" x14ac:dyDescent="0.3">
      <c r="A17" s="44" t="s">
        <v>6</v>
      </c>
      <c r="B17" s="245">
        <v>40899</v>
      </c>
      <c r="C17" s="246">
        <v>30438</v>
      </c>
      <c r="D17" s="247">
        <f t="shared" si="0"/>
        <v>0.74422357514853665</v>
      </c>
      <c r="E17" s="247">
        <v>0.73808734185253921</v>
      </c>
      <c r="F17" s="248">
        <f t="shared" si="1"/>
        <v>2.1740812874580431E-3</v>
      </c>
      <c r="G17" s="249">
        <f t="shared" si="2"/>
        <v>0.73156509799016511</v>
      </c>
      <c r="H17" s="249">
        <f t="shared" si="3"/>
        <v>0.74460958571491331</v>
      </c>
      <c r="I17" s="250">
        <f t="shared" si="4"/>
        <v>744.22357514853661</v>
      </c>
      <c r="J17" s="250">
        <f t="shared" si="5"/>
        <v>738.08734185253923</v>
      </c>
      <c r="K17" s="250">
        <f t="shared" si="6"/>
        <v>731.5650979901651</v>
      </c>
      <c r="L17" s="251">
        <f t="shared" si="7"/>
        <v>744.60958571491335</v>
      </c>
      <c r="M17" s="13"/>
    </row>
    <row r="18" spans="1:13" ht="13.5" thickBot="1" x14ac:dyDescent="0.35">
      <c r="A18" s="47" t="s">
        <v>114</v>
      </c>
      <c r="B18" s="252">
        <v>60059</v>
      </c>
      <c r="C18" s="253">
        <v>43239</v>
      </c>
      <c r="D18" s="254">
        <f t="shared" si="0"/>
        <v>0.71994205697730562</v>
      </c>
      <c r="E18" s="254">
        <v>0.73808734185253921</v>
      </c>
      <c r="F18" s="255">
        <f t="shared" si="1"/>
        <v>1.7940852445353928E-3</v>
      </c>
      <c r="G18" s="256">
        <f t="shared" si="2"/>
        <v>0.73270508611893304</v>
      </c>
      <c r="H18" s="256">
        <f t="shared" si="3"/>
        <v>0.74346959758614539</v>
      </c>
      <c r="I18" s="257">
        <f t="shared" si="4"/>
        <v>719.94205697730558</v>
      </c>
      <c r="J18" s="257">
        <f t="shared" si="5"/>
        <v>738.08734185253923</v>
      </c>
      <c r="K18" s="257">
        <f t="shared" si="6"/>
        <v>732.70508611893308</v>
      </c>
      <c r="L18" s="258">
        <f t="shared" si="7"/>
        <v>743.46959758614537</v>
      </c>
      <c r="M18" s="13"/>
    </row>
    <row r="19" spans="1:13" ht="13.5" thickBot="1" x14ac:dyDescent="0.35">
      <c r="A19" s="105" t="s">
        <v>54</v>
      </c>
      <c r="B19" s="259">
        <v>283438</v>
      </c>
      <c r="C19" s="260">
        <v>209202</v>
      </c>
      <c r="D19" s="261">
        <f t="shared" si="0"/>
        <v>0.73808734185253921</v>
      </c>
      <c r="E19" s="262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13"/>
      <c r="B20" s="234"/>
      <c r="C20" s="263"/>
      <c r="D20" s="13"/>
      <c r="E20" s="13"/>
      <c r="F20" s="13"/>
      <c r="G20" s="13"/>
      <c r="H20" s="13"/>
      <c r="I20" s="13"/>
      <c r="J20" s="13"/>
      <c r="K20" s="13"/>
      <c r="L20" s="13"/>
      <c r="M20" s="13"/>
    </row>
  </sheetData>
  <sortState ref="N8:N21">
    <sortCondition ref="N8:N2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Summary Statistics KPI 0</vt:lpstr>
      <vt:lpstr>Screening uptake KPIs 1-7</vt:lpstr>
      <vt:lpstr>Screening performance KPIs 8-9</vt:lpstr>
      <vt:lpstr>Screening outcomes KPIs 10-13</vt:lpstr>
      <vt:lpstr>Ophtalmology perf KPIs 14-17</vt:lpstr>
      <vt:lpstr>Data Sheet</vt:lpstr>
      <vt:lpstr>Funnel Chart KPI 1</vt:lpstr>
      <vt:lpstr>Funnel Chart KPI 2</vt:lpstr>
      <vt:lpstr>Funnel Chart KPI 4</vt:lpstr>
      <vt:lpstr>Funnel Chart KPI 7A</vt:lpstr>
      <vt:lpstr>Funnel Chart KPI 7B</vt:lpstr>
      <vt:lpstr>Funnel Chart KPI 9</vt:lpstr>
      <vt:lpstr>Funnel Chart KPI 13</vt:lpstr>
      <vt:lpstr>'Ophtalmology perf KPIs 14-17'!Print_Area</vt:lpstr>
      <vt:lpstr>'Screening outcomes KPIs 10-13'!Print_Area</vt:lpstr>
      <vt:lpstr>'Screening performance KPIs 8-9'!Print_Area</vt:lpstr>
      <vt:lpstr>'Screening uptake KPIs 1-7'!Print_Area</vt:lpstr>
      <vt:lpstr>'Summary Statistics KPI 0'!Print_Area</vt:lpstr>
    </vt:vector>
  </TitlesOfParts>
  <Company>NHSG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mullee</dc:creator>
  <cp:lastModifiedBy>Jodie Meggison</cp:lastModifiedBy>
  <cp:lastPrinted>2018-10-01T13:21:19Z</cp:lastPrinted>
  <dcterms:created xsi:type="dcterms:W3CDTF">2011-06-17T13:29:52Z</dcterms:created>
  <dcterms:modified xsi:type="dcterms:W3CDTF">2019-11-26T17:25:23Z</dcterms:modified>
</cp:coreProperties>
</file>