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1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</sheets>
  <definedNames>
    <definedName name="_xlnm._FilterDatabase" localSheetId="4" hidden="1">'Ophtalmology perf KPIs 14-17'!#REF!</definedName>
    <definedName name="_xlnm.Print_Area" localSheetId="4">'Ophtalmology perf KPIs 14-17'!$A$1:$V$18</definedName>
    <definedName name="_xlnm.Print_Area" localSheetId="3">'Screening outcomes KPIs 10-13'!$A$1:$Q$17</definedName>
    <definedName name="_xlnm.Print_Area" localSheetId="2">'Screening performance KPIs 8-9'!$A$1:$U$19</definedName>
    <definedName name="_xlnm.Print_Area" localSheetId="1">'Screening uptake KPIs 1-7'!$A$1:$AE$19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S4" i="2" l="1"/>
  <c r="AC19" i="5"/>
  <c r="K18" i="2"/>
  <c r="L18" i="2" s="1"/>
  <c r="M18" i="2"/>
  <c r="N18" i="2"/>
  <c r="G18" i="2"/>
  <c r="Q19" i="4"/>
  <c r="U18" i="2"/>
  <c r="T18" i="2"/>
  <c r="R18" i="2"/>
  <c r="Q18" i="2"/>
  <c r="O18" i="2"/>
  <c r="P17" i="3"/>
  <c r="N17" i="3"/>
  <c r="M17" i="3"/>
  <c r="K17" i="3"/>
  <c r="I17" i="3"/>
  <c r="G17" i="3"/>
  <c r="T19" i="4"/>
  <c r="G19" i="4"/>
  <c r="AD19" i="5"/>
  <c r="AA19" i="5"/>
  <c r="Z19" i="5"/>
  <c r="X19" i="5"/>
  <c r="W19" i="5"/>
  <c r="U19" i="5"/>
  <c r="S19" i="5"/>
  <c r="Q19" i="5"/>
  <c r="O19" i="5"/>
  <c r="L19" i="5"/>
  <c r="J19" i="5"/>
  <c r="I19" i="5"/>
  <c r="B24" i="6"/>
  <c r="C24" i="6"/>
  <c r="C60" i="6" s="1"/>
  <c r="E24" i="6"/>
  <c r="D60" i="6" s="1"/>
  <c r="G24" i="6"/>
  <c r="E18" i="2" s="1"/>
  <c r="I24" i="6"/>
  <c r="B60" i="6" s="1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4" i="2"/>
  <c r="F4" i="3"/>
  <c r="F5" i="3"/>
  <c r="H5" i="3" s="1"/>
  <c r="F6" i="3"/>
  <c r="H6" i="3" s="1"/>
  <c r="F7" i="3"/>
  <c r="F8" i="3"/>
  <c r="H8" i="3" s="1"/>
  <c r="F9" i="3"/>
  <c r="H9" i="3" s="1"/>
  <c r="F10" i="3"/>
  <c r="H10" i="3" s="1"/>
  <c r="F11" i="3"/>
  <c r="F12" i="3"/>
  <c r="H12" i="3" s="1"/>
  <c r="F13" i="3"/>
  <c r="H13" i="3" s="1"/>
  <c r="F14" i="3"/>
  <c r="F15" i="3"/>
  <c r="F16" i="3"/>
  <c r="H16" i="3" s="1"/>
  <c r="F3" i="3"/>
  <c r="H3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3" i="3"/>
  <c r="R19" i="4"/>
  <c r="S19" i="4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4" i="2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/>
  <c r="F13" i="2"/>
  <c r="H13" i="2" s="1"/>
  <c r="F14" i="2"/>
  <c r="H14" i="2" s="1"/>
  <c r="F15" i="2"/>
  <c r="H15" i="2" s="1"/>
  <c r="F16" i="2"/>
  <c r="H16" i="2" s="1"/>
  <c r="F17" i="2"/>
  <c r="H17" i="2" s="1"/>
  <c r="F4" i="2"/>
  <c r="H4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H11" i="3"/>
  <c r="H14" i="3"/>
  <c r="H15" i="3"/>
  <c r="B5" i="5"/>
  <c r="F6" i="5"/>
  <c r="R6" i="5" s="1"/>
  <c r="F7" i="5"/>
  <c r="R7" i="5" s="1"/>
  <c r="F8" i="5"/>
  <c r="R8" i="5" s="1"/>
  <c r="F9" i="5"/>
  <c r="M9" i="5" s="1"/>
  <c r="F10" i="5"/>
  <c r="T10" i="5" s="1"/>
  <c r="F11" i="5"/>
  <c r="K11" i="5" s="1"/>
  <c r="F12" i="5"/>
  <c r="K12" i="5" s="1"/>
  <c r="F13" i="5"/>
  <c r="R13" i="5" s="1"/>
  <c r="F14" i="5"/>
  <c r="M14" i="5" s="1"/>
  <c r="F15" i="5"/>
  <c r="T15" i="5" s="1"/>
  <c r="F16" i="5"/>
  <c r="R16" i="5" s="1"/>
  <c r="F17" i="5"/>
  <c r="R17" i="5" s="1"/>
  <c r="F18" i="5"/>
  <c r="R18" i="5" s="1"/>
  <c r="F19" i="5"/>
  <c r="F5" i="5"/>
  <c r="V5" i="5" s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AB18" i="5"/>
  <c r="Y18" i="5"/>
  <c r="AB17" i="5"/>
  <c r="Y17" i="5"/>
  <c r="AB16" i="5"/>
  <c r="Y16" i="5"/>
  <c r="AB15" i="5"/>
  <c r="Y15" i="5"/>
  <c r="AB14" i="5"/>
  <c r="Y14" i="5"/>
  <c r="AB13" i="5"/>
  <c r="Y13" i="5"/>
  <c r="AB12" i="5"/>
  <c r="Y12" i="5"/>
  <c r="AB11" i="5"/>
  <c r="Y11" i="5"/>
  <c r="AB10" i="5"/>
  <c r="Y10" i="5"/>
  <c r="AB9" i="5"/>
  <c r="Y9" i="5"/>
  <c r="AB8" i="5"/>
  <c r="Y8" i="5"/>
  <c r="AB7" i="5"/>
  <c r="Y7" i="5"/>
  <c r="AB6" i="5"/>
  <c r="Y6" i="5"/>
  <c r="AB5" i="5"/>
  <c r="Y5" i="5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3" i="3"/>
  <c r="H4" i="3"/>
  <c r="H7" i="3"/>
  <c r="O19" i="4"/>
  <c r="N19" i="4"/>
  <c r="L19" i="4"/>
  <c r="K19" i="4"/>
  <c r="I19" i="4"/>
  <c r="H19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5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5" i="4"/>
  <c r="V13" i="5"/>
  <c r="R10" i="5"/>
  <c r="D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J19" i="4" l="1"/>
  <c r="M19" i="4"/>
  <c r="K15" i="5"/>
  <c r="K5" i="5"/>
  <c r="H24" i="6"/>
  <c r="E60" i="6"/>
  <c r="E19" i="5"/>
  <c r="F24" i="6"/>
  <c r="D19" i="5"/>
  <c r="P19" i="4"/>
  <c r="P18" i="2"/>
  <c r="J18" i="2"/>
  <c r="L17" i="3"/>
  <c r="V16" i="5"/>
  <c r="C63" i="6"/>
  <c r="J24" i="6"/>
  <c r="V6" i="5"/>
  <c r="T5" i="5"/>
  <c r="T16" i="5"/>
  <c r="T19" i="5"/>
  <c r="P11" i="5"/>
  <c r="V15" i="5"/>
  <c r="V8" i="5"/>
  <c r="P5" i="5"/>
  <c r="K8" i="5"/>
  <c r="M8" i="5"/>
  <c r="M17" i="5"/>
  <c r="T8" i="5"/>
  <c r="T18" i="5"/>
  <c r="K13" i="5"/>
  <c r="P12" i="5"/>
  <c r="T12" i="5"/>
  <c r="R9" i="5"/>
  <c r="R12" i="5"/>
  <c r="M12" i="5"/>
  <c r="N12" i="5" s="1"/>
  <c r="K9" i="5"/>
  <c r="N9" i="5" s="1"/>
  <c r="M13" i="5"/>
  <c r="T17" i="5"/>
  <c r="T13" i="5"/>
  <c r="K17" i="5"/>
  <c r="P13" i="5"/>
  <c r="P9" i="5"/>
  <c r="T9" i="5"/>
  <c r="P17" i="5"/>
  <c r="T6" i="5"/>
  <c r="V10" i="5"/>
  <c r="P18" i="5"/>
  <c r="B63" i="6"/>
  <c r="P8" i="5"/>
  <c r="M5" i="5"/>
  <c r="N5" i="5" s="1"/>
  <c r="P15" i="5"/>
  <c r="R11" i="5"/>
  <c r="K7" i="5"/>
  <c r="T7" i="5"/>
  <c r="M11" i="5"/>
  <c r="N11" i="5" s="1"/>
  <c r="M7" i="5"/>
  <c r="P7" i="5"/>
  <c r="V7" i="5"/>
  <c r="V12" i="5"/>
  <c r="V11" i="5"/>
  <c r="M16" i="5"/>
  <c r="M15" i="5"/>
  <c r="N15" i="5" s="1"/>
  <c r="T11" i="5"/>
  <c r="R15" i="5"/>
  <c r="R5" i="5"/>
  <c r="P16" i="5"/>
  <c r="F18" i="2"/>
  <c r="H18" i="2" s="1"/>
  <c r="F17" i="3"/>
  <c r="D17" i="3"/>
  <c r="D18" i="2"/>
  <c r="C19" i="5"/>
  <c r="C18" i="2"/>
  <c r="D24" i="6"/>
  <c r="J17" i="3"/>
  <c r="Q17" i="3"/>
  <c r="H17" i="3"/>
  <c r="U19" i="4"/>
  <c r="AB19" i="5"/>
  <c r="Y19" i="5"/>
  <c r="V14" i="5"/>
  <c r="V18" i="5"/>
  <c r="K14" i="5"/>
  <c r="N14" i="5" s="1"/>
  <c r="M10" i="5"/>
  <c r="P14" i="5"/>
  <c r="R14" i="5"/>
  <c r="K18" i="5"/>
  <c r="M18" i="5"/>
  <c r="P6" i="5"/>
  <c r="T14" i="5"/>
  <c r="M6" i="5"/>
  <c r="K10" i="5"/>
  <c r="K6" i="5"/>
  <c r="V9" i="5"/>
  <c r="V18" i="2"/>
  <c r="P19" i="5"/>
  <c r="K19" i="5"/>
  <c r="M19" i="5"/>
  <c r="S18" i="2"/>
  <c r="V19" i="5"/>
  <c r="R19" i="5"/>
  <c r="AE19" i="5"/>
  <c r="V17" i="5"/>
  <c r="P10" i="5"/>
  <c r="N17" i="5" l="1"/>
  <c r="N8" i="5"/>
  <c r="N7" i="5"/>
  <c r="N13" i="5"/>
  <c r="N10" i="5"/>
  <c r="N6" i="5"/>
  <c r="N18" i="5"/>
  <c r="N19" i="5"/>
</calcChain>
</file>

<file path=xl/comments1.xml><?xml version="1.0" encoding="utf-8"?>
<comments xmlns="http://schemas.openxmlformats.org/spreadsheetml/2006/main">
  <authors>
    <author>Mike Black</author>
  </authors>
  <commentList>
    <comment ref="N16" authorId="0">
      <text>
        <r>
          <rPr>
            <b/>
            <sz val="8"/>
            <color indexed="81"/>
            <rFont val="Tahoma"/>
            <family val="2"/>
          </rPr>
          <t>Mike Black:</t>
        </r>
        <r>
          <rPr>
            <sz val="8"/>
            <color indexed="81"/>
            <rFont val="Tahoma"/>
            <family val="2"/>
          </rPr>
          <t xml:space="preserve">
NHS Shetland actually have a low DNA rate. No rate is entered because of the calculation used.   </t>
        </r>
      </text>
    </comment>
  </commentList>
</comments>
</file>

<file path=xl/sharedStrings.xml><?xml version="1.0" encoding="utf-8"?>
<sst xmlns="http://schemas.openxmlformats.org/spreadsheetml/2006/main" count="253" uniqueCount="140">
  <si>
    <t xml:space="preserve">KPI 0: Summary Statistics </t>
  </si>
  <si>
    <t xml:space="preserve">Total Population (TP) </t>
  </si>
  <si>
    <t xml:space="preserve">Borders </t>
  </si>
  <si>
    <t xml:space="preserve">Dumfries and Galloway </t>
  </si>
  <si>
    <t xml:space="preserve">Fife </t>
  </si>
  <si>
    <t xml:space="preserve">Forth Valley </t>
  </si>
  <si>
    <t xml:space="preserve">Grampian </t>
  </si>
  <si>
    <t xml:space="preserve">Greater Glasgow </t>
  </si>
  <si>
    <t xml:space="preserve">Highland </t>
  </si>
  <si>
    <t xml:space="preserve">Lanarkshire </t>
  </si>
  <si>
    <t xml:space="preserve">Lothian </t>
  </si>
  <si>
    <t xml:space="preserve">Orkney </t>
  </si>
  <si>
    <t xml:space="preserve">Shetland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</si>
  <si>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</si>
  <si>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</si>
  <si>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</si>
  <si>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</si>
  <si>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</si>
  <si>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</si>
  <si>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</si>
  <si>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</si>
  <si>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</si>
  <si>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</si>
  <si>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</si>
  <si>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</si>
  <si>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</si>
  <si>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</si>
  <si>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</si>
  <si>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</si>
  <si>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</si>
  <si>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</si>
  <si>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</si>
  <si>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</si>
  <si>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</si>
  <si>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</si>
  <si>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</si>
  <si>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</si>
  <si>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</si>
  <si>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</si>
  <si>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</si>
  <si>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</si>
  <si>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</si>
  <si>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</si>
  <si>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</si>
  <si>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</si>
  <si>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</si>
  <si>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</si>
  <si>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</si>
  <si>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</si>
  <si>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</si>
  <si>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</si>
  <si>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</si>
  <si>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</si>
  <si>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</si>
  <si>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</si>
  <si>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</si>
  <si>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r>
      <t xml:space="preserve">Longest recorded to Ophthalmology  examination for the first qualifying episode 
</t>
    </r>
    <r>
      <rPr>
        <sz val="8"/>
        <rFont val="Arial"/>
        <family val="2"/>
      </rPr>
      <t>(based on 30 days/month - months&amp;days)</t>
    </r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</si>
  <si>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</si>
  <si>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</si>
  <si>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</si>
  <si>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</si>
  <si>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</si>
  <si>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</si>
  <si>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</si>
  <si>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</si>
  <si>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</si>
  <si>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</si>
  <si>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</si>
  <si>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</si>
  <si>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</si>
  <si>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</si>
  <si>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</si>
  <si>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</si>
  <si>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</si>
  <si>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</si>
  <si>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</si>
  <si>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</si>
  <si>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</si>
  <si>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</si>
  <si>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</si>
  <si>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</si>
  <si>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</si>
  <si>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</si>
  <si>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</si>
  <si>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</si>
  <si>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</si>
  <si>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</si>
  <si>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</si>
  <si>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</si>
  <si>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r>
      <t xml:space="preserve">The proportion of those invited to screening by digital photography who have a digital screening outcome. = &gt; 80% (achievable)
= 70% (minimum) 
</t>
    </r>
    <r>
      <rPr>
        <b/>
        <sz val="10"/>
        <color indexed="12"/>
        <rFont val="Arial"/>
        <family val="2"/>
      </rPr>
      <t>National Standards</t>
    </r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</si>
  <si>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</si>
  <si>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</si>
  <si>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</si>
  <si>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r>
      <t xml:space="preserve">90 days (default value) </t>
    </r>
    <r>
      <rPr>
        <b/>
        <sz val="10"/>
        <color indexed="12"/>
        <rFont val="Arial"/>
        <family val="2"/>
      </rPr>
      <t>KPIs</t>
    </r>
    <r>
      <rPr>
        <sz val="10"/>
        <color indexed="10"/>
        <rFont val="Arial"/>
        <family val="2"/>
      </rPr>
      <t xml:space="preserve"> /
Time between notification of positive test and consultation: </t>
    </r>
    <r>
      <rPr>
        <u/>
        <sz val="10"/>
        <color indexed="10"/>
        <rFont val="Arial"/>
        <family val="2"/>
      </rPr>
      <t xml:space="preserve">Minimum standard: </t>
    </r>
    <r>
      <rPr>
        <sz val="10"/>
        <color indexed="10"/>
        <rFont val="Arial"/>
        <family val="2"/>
      </rPr>
      <t xml:space="preserve">
1.a. 60% &lt;2 weeks 
1.b. 95% &lt;4 weeks 
2.a. 70% &lt;13 weeks 
2.b. 95% &lt; 18 weeks
</t>
    </r>
    <r>
      <rPr>
        <u/>
        <sz val="10"/>
        <color indexed="10"/>
        <rFont val="Arial"/>
        <family val="2"/>
      </rPr>
      <t xml:space="preserve">Achievable standard: </t>
    </r>
    <r>
      <rPr>
        <sz val="10"/>
        <color indexed="10"/>
        <rFont val="Arial"/>
        <family val="2"/>
      </rPr>
      <t xml:space="preserve">
1. 95% &lt;2 weeks 
2. 95% &lt;13 weeks 
 </t>
    </r>
    <r>
      <rPr>
        <b/>
        <sz val="10"/>
        <color indexed="12"/>
        <rFont val="Arial"/>
        <family val="2"/>
      </rPr>
      <t>National Standards</t>
    </r>
  </si>
  <si>
    <t>KPI 0: National Summary Statistics</t>
  </si>
  <si>
    <t xml:space="preserve">As low as possible </t>
  </si>
  <si>
    <r>
      <t>Referral Target: Number of days entered by the user. The default value shall be 90 days</t>
    </r>
    <r>
      <rPr>
        <b/>
        <sz val="10"/>
        <color indexed="12"/>
        <rFont val="Arial"/>
        <family val="2"/>
      </rPr>
      <t xml:space="preserve"> KPIs</t>
    </r>
  </si>
  <si>
    <t xml:space="preserve">DNA rate </t>
  </si>
  <si>
    <t>Indicative DNA rate by %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</si>
  <si>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</si>
  <si>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</si>
  <si>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</si>
  <si>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</si>
  <si>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</si>
  <si>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</si>
  <si>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</si>
  <si>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</si>
  <si>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t>Old Targets (QIS 2004)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</si>
  <si>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(HIS Standard 3.2)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</si>
  <si>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 (HIS Standard 4.3)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</si>
  <si>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</t>
    </r>
  </si>
  <si>
    <t xml:space="preserve">Old Targets (QIS 2004) </t>
  </si>
  <si>
    <t xml:space="preserve">A minimum of 80% of people screened are sent the result in writing within 4 weeks (20 working days) of the photograph being taken (STANDARD 3 ~ Screening Process).
QIS Standards </t>
  </si>
  <si>
    <r>
      <t xml:space="preserve">80% </t>
    </r>
    <r>
      <rPr>
        <b/>
        <sz val="10"/>
        <color theme="1"/>
        <rFont val="Arial"/>
        <family val="2"/>
      </rPr>
      <t>KPI Target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</si>
  <si>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(HIS Standard 4.3)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</si>
  <si>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(HIS Standard 2.4)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</si>
  <si>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(HIS Standard 2.3)</t>
    </r>
  </si>
  <si>
    <t>Old Targets</t>
  </si>
  <si>
    <t>KPI 2: Screening uptake rate        (HIS Standard 3)</t>
  </si>
  <si>
    <t>KPI 3: Annual successful screening rate              (HIS Standard 3)</t>
  </si>
  <si>
    <t xml:space="preserve">KPI 4: Successful screening rate            (HIS Standard 3) </t>
  </si>
  <si>
    <t>KPI 1: Screening invitation rate           (HIS Standard 3)</t>
  </si>
  <si>
    <t>KPI 5: Biennial successful screening rate                                (HIS Standard 3)</t>
  </si>
  <si>
    <t xml:space="preserve">KPI 7A: Annual photographic technical failure rate                        (HIS Standard 4) </t>
  </si>
  <si>
    <t>Diabetic Retinopathy Screening Service reports for Q2 2016</t>
  </si>
  <si>
    <t>Report start date - 01/04/2016 report reference date - 01/10/2016  Report Interval =  184 days</t>
  </si>
  <si>
    <t>Eligible Pop = 269,126</t>
  </si>
  <si>
    <t>Temp Suspended = 24,978</t>
  </si>
  <si>
    <t>Permanently Suspended = 23,226</t>
  </si>
  <si>
    <t>Temporarily Unavailable = 4,487</t>
  </si>
  <si>
    <t>Total Diabetic Population Q2 2016 = 312,843</t>
  </si>
  <si>
    <r>
      <rPr>
        <b/>
        <sz val="10"/>
        <color rgb="FFFF0000"/>
        <rFont val="Arial"/>
        <family val="2"/>
      </rPr>
      <t>50%</t>
    </r>
    <r>
      <rPr>
        <b/>
        <sz val="10"/>
        <color rgb="FF0000FF"/>
        <rFont val="Arial"/>
        <family val="2"/>
      </rPr>
      <t xml:space="preserve"> for Q2 of eligible people, regardless of personal circumstances or characteristics are offered an opportunity to attend. (HIS Standard 3.3)</t>
    </r>
  </si>
  <si>
    <r>
      <t xml:space="preserve">50% </t>
    </r>
    <r>
      <rPr>
        <b/>
        <sz val="10"/>
        <color theme="1"/>
        <rFont val="Arial"/>
        <family val="2"/>
      </rPr>
      <t>KPI Target for Q2 - QIS standards 2(a) 1</t>
    </r>
  </si>
  <si>
    <r>
      <t xml:space="preserve">40% </t>
    </r>
    <r>
      <rPr>
        <b/>
        <sz val="10"/>
        <color theme="1"/>
        <rFont val="Arial"/>
        <family val="2"/>
      </rPr>
      <t>KPI Target for Q2</t>
    </r>
  </si>
  <si>
    <r>
      <t xml:space="preserve">40% </t>
    </r>
    <r>
      <rPr>
        <b/>
        <sz val="10"/>
        <color theme="1"/>
        <rFont val="Arial"/>
        <family val="2"/>
      </rPr>
      <t>KPI Target</t>
    </r>
  </si>
  <si>
    <t>Eligible Population Q2 2016= 269,126</t>
  </si>
  <si>
    <t>Attended = 113,776 (42.3%)</t>
  </si>
  <si>
    <t xml:space="preserve">Not yet attended = 155,350 (57.7%) </t>
  </si>
  <si>
    <r>
      <t xml:space="preserve">NHS boards achieve an uptake of </t>
    </r>
    <r>
      <rPr>
        <b/>
        <sz val="10"/>
        <color rgb="FFFF0000"/>
        <rFont val="Arial"/>
        <family val="2"/>
      </rPr>
      <t>40%</t>
    </r>
    <r>
      <rPr>
        <b/>
        <sz val="10"/>
        <color rgb="FF0000FF"/>
        <rFont val="Arial"/>
        <family val="2"/>
      </rPr>
      <t xml:space="preserve"> for Q2 (HIS Standard 3.2)</t>
    </r>
  </si>
  <si>
    <r>
      <t xml:space="preserve">NHS boards achieve an attendance of </t>
    </r>
    <r>
      <rPr>
        <b/>
        <sz val="10"/>
        <color rgb="FFFF0000"/>
        <rFont val="Arial"/>
        <family val="2"/>
      </rPr>
      <t>40%</t>
    </r>
    <r>
      <rPr>
        <b/>
        <sz val="10"/>
        <color rgb="FF0000FF"/>
        <rFont val="Arial"/>
        <family val="2"/>
      </rPr>
      <t xml:space="preserve"> for Q2. (HIS Standard 3.1)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</si>
</sst>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Trellis"/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0" fontId="0" fillId="0" borderId="0" xfId="0" applyFill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9" fillId="0" borderId="0" xfId="0" applyFont="1" applyFill="1"/>
    <xf numFmtId="0" fontId="9" fillId="0" borderId="0" xfId="0" applyFont="1"/>
    <xf numFmtId="0" fontId="1" fillId="0" borderId="8" xfId="0" applyFont="1" applyBorder="1" applyAlignment="1">
      <alignment horizontal="left" wrapText="1"/>
    </xf>
    <xf numFmtId="0" fontId="0" fillId="4" borderId="9" xfId="0" applyFill="1" applyBorder="1"/>
    <xf numFmtId="0" fontId="0" fillId="4" borderId="10" xfId="0" applyFill="1" applyBorder="1"/>
    <xf numFmtId="0" fontId="0" fillId="0" borderId="11" xfId="0" applyBorder="1"/>
    <xf numFmtId="0" fontId="9" fillId="4" borderId="12" xfId="0" applyFont="1" applyFill="1" applyBorder="1" applyAlignment="1">
      <alignment textRotation="90" wrapText="1"/>
    </xf>
    <xf numFmtId="0" fontId="9" fillId="4" borderId="13" xfId="0" applyFont="1" applyFill="1" applyBorder="1" applyAlignment="1">
      <alignment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0" fillId="0" borderId="17" xfId="0" applyFill="1" applyBorder="1" applyAlignment="1">
      <alignment horizontal="center" vertical="center" textRotation="90" wrapText="1"/>
    </xf>
    <xf numFmtId="0" fontId="0" fillId="0" borderId="18" xfId="0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 vertical="center" textRotation="90" wrapText="1"/>
    </xf>
    <xf numFmtId="0" fontId="0" fillId="0" borderId="0" xfId="0" applyFill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1" fillId="0" borderId="27" xfId="0" applyNumberFormat="1" applyFont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/>
    </xf>
    <xf numFmtId="164" fontId="3" fillId="6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5" fillId="0" borderId="31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3" fontId="1" fillId="8" borderId="3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9" borderId="26" xfId="0" applyFont="1" applyFill="1" applyBorder="1" applyAlignment="1">
      <alignment horizontal="left"/>
    </xf>
    <xf numFmtId="164" fontId="4" fillId="9" borderId="32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35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3" fillId="0" borderId="0" xfId="0" applyFont="1" applyAlignment="1"/>
    <xf numFmtId="0" fontId="1" fillId="0" borderId="36" xfId="0" applyFont="1" applyBorder="1" applyAlignment="1">
      <alignment horizontal="left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0" xfId="0" applyFill="1" applyBorder="1" applyAlignment="1">
      <alignment horizontal="center" vertical="center" textRotation="90" wrapText="1"/>
    </xf>
    <xf numFmtId="0" fontId="19" fillId="0" borderId="0" xfId="0" applyFont="1"/>
    <xf numFmtId="0" fontId="19" fillId="0" borderId="0" xfId="0" applyFont="1" applyAlignment="1">
      <alignment wrapText="1"/>
    </xf>
    <xf numFmtId="3" fontId="20" fillId="0" borderId="0" xfId="0" applyNumberFormat="1" applyFont="1" applyAlignment="1">
      <alignment horizontal="right" wrapText="1"/>
    </xf>
    <xf numFmtId="3" fontId="19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1" fillId="3" borderId="0" xfId="0" applyFont="1" applyFill="1"/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9" borderId="26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wrapText="1"/>
    </xf>
    <xf numFmtId="0" fontId="1" fillId="9" borderId="9" xfId="0" applyFont="1" applyFill="1" applyBorder="1" applyAlignment="1">
      <alignment horizontal="left" vertical="center" wrapText="1"/>
    </xf>
    <xf numFmtId="164" fontId="3" fillId="2" borderId="15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textRotation="90" wrapText="1"/>
    </xf>
    <xf numFmtId="164" fontId="3" fillId="2" borderId="38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" fillId="0" borderId="42" xfId="0" applyFont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1" fillId="9" borderId="26" xfId="0" applyFont="1" applyFill="1" applyBorder="1" applyAlignment="1">
      <alignment horizontal="left" vertical="center"/>
    </xf>
    <xf numFmtId="0" fontId="1" fillId="9" borderId="3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wrapText="1"/>
    </xf>
    <xf numFmtId="0" fontId="1" fillId="3" borderId="0" xfId="0" applyFont="1" applyFill="1" applyBorder="1" applyAlignment="1">
      <alignment horizontal="center" vertical="center"/>
    </xf>
    <xf numFmtId="164" fontId="16" fillId="2" borderId="35" xfId="0" applyNumberFormat="1" applyFont="1" applyFill="1" applyBorder="1" applyAlignment="1">
      <alignment horizontal="center" vertical="center"/>
    </xf>
    <xf numFmtId="164" fontId="16" fillId="2" borderId="38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6" borderId="4" xfId="0" applyNumberFormat="1" applyFont="1" applyFill="1" applyBorder="1" applyAlignment="1">
      <alignment horizontal="center" vertical="center"/>
    </xf>
    <xf numFmtId="164" fontId="16" fillId="6" borderId="5" xfId="0" applyNumberFormat="1" applyFont="1" applyFill="1" applyBorder="1" applyAlignment="1">
      <alignment horizontal="center" vertical="center"/>
    </xf>
    <xf numFmtId="164" fontId="16" fillId="2" borderId="39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5" fillId="9" borderId="31" xfId="0" applyNumberFormat="1" applyFont="1" applyFill="1" applyBorder="1" applyAlignment="1">
      <alignment horizontal="center" vertical="center"/>
    </xf>
    <xf numFmtId="164" fontId="15" fillId="9" borderId="32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3" fillId="2" borderId="39" xfId="0" applyNumberFormat="1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1" fillId="9" borderId="7" xfId="0" applyFont="1" applyFill="1" applyBorder="1" applyAlignment="1">
      <alignment horizontal="left" vertical="center"/>
    </xf>
    <xf numFmtId="164" fontId="1" fillId="9" borderId="32" xfId="0" applyNumberFormat="1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 shrinkToFit="1"/>
    </xf>
    <xf numFmtId="165" fontId="3" fillId="2" borderId="39" xfId="0" applyNumberFormat="1" applyFont="1" applyFill="1" applyBorder="1" applyAlignment="1">
      <alignment horizontal="center" wrapText="1" shrinkToFit="1"/>
    </xf>
    <xf numFmtId="165" fontId="1" fillId="9" borderId="31" xfId="0" applyNumberFormat="1" applyFont="1" applyFill="1" applyBorder="1" applyAlignment="1">
      <alignment horizontal="center" vertical="center" wrapText="1" shrinkToFit="1"/>
    </xf>
    <xf numFmtId="164" fontId="1" fillId="9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 wrapText="1" shrinkToFit="1"/>
    </xf>
    <xf numFmtId="164" fontId="3" fillId="2" borderId="21" xfId="0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9" fillId="4" borderId="12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 textRotation="90" wrapText="1"/>
    </xf>
    <xf numFmtId="0" fontId="9" fillId="4" borderId="30" xfId="0" applyFont="1" applyFill="1" applyBorder="1" applyAlignment="1">
      <alignment horizontal="center" vertical="center" textRotation="90" wrapText="1"/>
    </xf>
    <xf numFmtId="0" fontId="8" fillId="4" borderId="39" xfId="0" applyFont="1" applyFill="1" applyBorder="1" applyAlignment="1">
      <alignment horizontal="center" vertical="center" textRotation="90" wrapText="1"/>
    </xf>
    <xf numFmtId="0" fontId="9" fillId="4" borderId="39" xfId="0" applyFont="1" applyFill="1" applyBorder="1" applyAlignment="1">
      <alignment horizontal="center" vertical="center" textRotation="90" wrapText="1"/>
    </xf>
    <xf numFmtId="0" fontId="8" fillId="4" borderId="13" xfId="0" applyFont="1" applyFill="1" applyBorder="1" applyAlignment="1">
      <alignment horizontal="center" vertical="center" textRotation="90" wrapText="1"/>
    </xf>
    <xf numFmtId="0" fontId="8" fillId="4" borderId="14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0" fillId="0" borderId="26" xfId="0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0" fillId="0" borderId="32" xfId="0" applyFill="1" applyBorder="1" applyAlignment="1">
      <alignment horizontal="center" vertical="center" textRotation="90" wrapText="1"/>
    </xf>
    <xf numFmtId="164" fontId="3" fillId="2" borderId="52" xfId="0" applyNumberFormat="1" applyFont="1" applyFill="1" applyBorder="1" applyAlignment="1">
      <alignment horizontal="center"/>
    </xf>
    <xf numFmtId="164" fontId="3" fillId="2" borderId="61" xfId="0" applyNumberFormat="1" applyFont="1" applyFill="1" applyBorder="1" applyAlignment="1">
      <alignment horizontal="center"/>
    </xf>
    <xf numFmtId="164" fontId="3" fillId="6" borderId="61" xfId="0" applyNumberFormat="1" applyFont="1" applyFill="1" applyBorder="1" applyAlignment="1">
      <alignment horizontal="center"/>
    </xf>
    <xf numFmtId="164" fontId="3" fillId="2" borderId="55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2" borderId="50" xfId="0" applyNumberFormat="1" applyFont="1" applyFill="1" applyBorder="1" applyAlignment="1">
      <alignment horizontal="center"/>
    </xf>
    <xf numFmtId="0" fontId="26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69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22" fillId="9" borderId="26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62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64" xfId="0" applyFont="1" applyBorder="1" applyAlignment="1">
      <alignment horizontal="center"/>
    </xf>
    <xf numFmtId="0" fontId="21" fillId="0" borderId="67" xfId="0" applyFont="1" applyBorder="1" applyAlignment="1">
      <alignment horizontal="center" wrapText="1"/>
    </xf>
    <xf numFmtId="0" fontId="21" fillId="0" borderId="65" xfId="0" applyFont="1" applyBorder="1" applyAlignment="1">
      <alignment horizontal="center"/>
    </xf>
    <xf numFmtId="0" fontId="21" fillId="0" borderId="68" xfId="0" applyFont="1" applyBorder="1" applyAlignment="1">
      <alignment horizontal="center" wrapText="1"/>
    </xf>
    <xf numFmtId="0" fontId="21" fillId="0" borderId="66" xfId="0" applyFont="1" applyBorder="1" applyAlignment="1">
      <alignment horizontal="center"/>
    </xf>
    <xf numFmtId="0" fontId="5" fillId="0" borderId="42" xfId="0" applyFont="1" applyBorder="1" applyAlignment="1">
      <alignment horizontal="center" wrapText="1"/>
    </xf>
    <xf numFmtId="3" fontId="5" fillId="0" borderId="4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/>
    </xf>
    <xf numFmtId="0" fontId="5" fillId="0" borderId="50" xfId="0" applyFont="1" applyBorder="1" applyAlignment="1">
      <alignment horizontal="center" wrapText="1"/>
    </xf>
    <xf numFmtId="3" fontId="5" fillId="0" borderId="50" xfId="0" applyNumberFormat="1" applyFont="1" applyFill="1" applyBorder="1" applyAlignment="1">
      <alignment horizontal="center"/>
    </xf>
    <xf numFmtId="0" fontId="5" fillId="0" borderId="63" xfId="0" applyFont="1" applyBorder="1" applyAlignment="1">
      <alignment horizontal="center" wrapText="1"/>
    </xf>
    <xf numFmtId="0" fontId="22" fillId="9" borderId="49" xfId="0" applyFont="1" applyFill="1" applyBorder="1" applyAlignment="1">
      <alignment horizontal="center" vertical="center" wrapText="1"/>
    </xf>
    <xf numFmtId="3" fontId="1" fillId="9" borderId="3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1" fillId="0" borderId="37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1" fillId="0" borderId="60" xfId="0" applyFont="1" applyBorder="1" applyAlignment="1">
      <alignment horizontal="center" wrapText="1"/>
    </xf>
    <xf numFmtId="9" fontId="21" fillId="6" borderId="38" xfId="0" applyNumberFormat="1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8" xfId="0" applyFont="1" applyBorder="1" applyAlignment="1">
      <alignment horizontal="center" wrapText="1"/>
    </xf>
    <xf numFmtId="9" fontId="21" fillId="6" borderId="5" xfId="0" applyNumberFormat="1" applyFont="1" applyFill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21" fillId="0" borderId="59" xfId="0" applyFont="1" applyBorder="1" applyAlignment="1">
      <alignment horizontal="center" wrapText="1"/>
    </xf>
    <xf numFmtId="9" fontId="21" fillId="6" borderId="34" xfId="0" applyNumberFormat="1" applyFont="1" applyFill="1" applyBorder="1" applyAlignment="1">
      <alignment horizontal="center" wrapText="1"/>
    </xf>
    <xf numFmtId="0" fontId="22" fillId="9" borderId="45" xfId="0" applyFont="1" applyFill="1" applyBorder="1" applyAlignment="1">
      <alignment horizontal="center" vertical="center" wrapText="1"/>
    </xf>
    <xf numFmtId="0" fontId="22" fillId="9" borderId="57" xfId="0" applyFont="1" applyFill="1" applyBorder="1" applyAlignment="1">
      <alignment horizontal="center" wrapText="1"/>
    </xf>
    <xf numFmtId="0" fontId="22" fillId="9" borderId="10" xfId="0" applyFont="1" applyFill="1" applyBorder="1" applyAlignment="1">
      <alignment horizontal="center" wrapText="1"/>
    </xf>
    <xf numFmtId="164" fontId="22" fillId="10" borderId="32" xfId="0" applyNumberFormat="1" applyFont="1" applyFill="1" applyBorder="1" applyAlignment="1">
      <alignment horizontal="center" wrapText="1"/>
    </xf>
    <xf numFmtId="164" fontId="1" fillId="9" borderId="31" xfId="0" applyNumberFormat="1" applyFont="1" applyFill="1" applyBorder="1" applyAlignment="1">
      <alignment horizontal="center" vertical="center"/>
    </xf>
    <xf numFmtId="1" fontId="1" fillId="9" borderId="32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9" fontId="1" fillId="9" borderId="3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wrapText="1"/>
    </xf>
    <xf numFmtId="164" fontId="1" fillId="9" borderId="10" xfId="0" applyNumberFormat="1" applyFont="1" applyFill="1" applyBorder="1" applyAlignment="1">
      <alignment horizontal="center" vertical="center" wrapText="1"/>
    </xf>
    <xf numFmtId="9" fontId="5" fillId="0" borderId="52" xfId="0" applyNumberFormat="1" applyFont="1" applyBorder="1" applyAlignment="1">
      <alignment horizontal="center" wrapText="1"/>
    </xf>
    <xf numFmtId="9" fontId="5" fillId="0" borderId="49" xfId="0" applyNumberFormat="1" applyFont="1" applyBorder="1" applyAlignment="1">
      <alignment horizontal="center" wrapText="1"/>
    </xf>
    <xf numFmtId="0" fontId="30" fillId="0" borderId="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23" fillId="9" borderId="31" xfId="0" applyNumberFormat="1" applyFont="1" applyFill="1" applyBorder="1" applyAlignment="1">
      <alignment horizontal="center" vertical="center"/>
    </xf>
    <xf numFmtId="3" fontId="23" fillId="9" borderId="3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9" fontId="29" fillId="0" borderId="9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Q2 2016 = 312,843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Q2 2016 = 312,843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357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269,126</c:v>
                </c:pt>
                <c:pt idx="1">
                  <c:v>Temp Suspended = 24,978</c:v>
                </c:pt>
                <c:pt idx="2">
                  <c:v>Permanently Suspended = 23,226</c:v>
                </c:pt>
                <c:pt idx="3">
                  <c:v>Temporarily Unavailable = 4,487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269126</c:v>
                </c:pt>
                <c:pt idx="1">
                  <c:v>24978</c:v>
                </c:pt>
                <c:pt idx="2">
                  <c:v>23226</c:v>
                </c:pt>
                <c:pt idx="3">
                  <c:v>4487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4853"/>
          <c:h val="0.43957488920442506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Q2</a:t>
            </a:r>
            <a:r>
              <a:rPr lang="en-US" baseline="0"/>
              <a:t> </a:t>
            </a:r>
            <a:r>
              <a:rPr lang="en-US"/>
              <a:t>2016 = 269,126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Q2 2016= 269,126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113,776 (42.3%)</c:v>
                </c:pt>
                <c:pt idx="1">
                  <c:v>Not yet attended = 155,350 (57.7%)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113776</c:v>
                </c:pt>
                <c:pt idx="1">
                  <c:v>155350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156"/>
          <c:h val="0.1987131936376808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881844</xdr:colOff>
      <xdr:row>25</xdr:row>
      <xdr:rowOff>0</xdr:rowOff>
    </xdr:from>
    <xdr:to>
      <xdr:col>13</xdr:col>
      <xdr:colOff>62694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801523</xdr:colOff>
      <xdr:row>38</xdr:row>
      <xdr:rowOff>28289</xdr:rowOff>
    </xdr:from>
    <xdr:to>
      <xdr:col>7</xdr:col>
      <xdr:colOff>849148</xdr:colOff>
      <xdr:row>40</xdr:row>
      <xdr:rowOff>153963</xdr:rowOff>
    </xdr:to>
    <xdr:sp macro="" textlink="">
      <xdr:nvSpPr>
        <xdr:cNvPr id="7" name="TextBox 1"/>
        <xdr:cNvSpPr txBox="1"/>
      </xdr:nvSpPr>
      <xdr:spPr>
        <a:xfrm>
          <a:off x="7673171" y="8496725"/>
          <a:ext cx="1064383" cy="453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800"/>
            <a:t>57.7%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0.42796</cdr:x>
      <cdr:y>0.40777</cdr:y>
    </cdr:from>
    <cdr:to>
      <cdr:x>0.55179</cdr:x>
      <cdr:y>0.54626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178" y="1437368"/>
          <a:ext cx="771450" cy="488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1800"/>
            <a:t>42.3%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8" workbookViewId="0">
      <selection activeCell="F66" sqref="F66"/>
    </sheetView>
  </sheetViews>
  <sheetFormatPr defaultRowHeight="12.5" x14ac:dyDescent="0.25"/>
  <cols>
    <col min="1" max="1" width="23.81640625" customWidth="1"/>
    <col min="2" max="4" width="13.54296875" style="37" customWidth="1"/>
    <col min="5" max="5" width="13.54296875" style="36" customWidth="1"/>
    <col min="6" max="8" width="13.54296875" style="37" customWidth="1"/>
    <col min="9" max="9" width="13.54296875" style="36" customWidth="1"/>
    <col min="10" max="10" width="13.54296875" style="37" customWidth="1"/>
  </cols>
  <sheetData>
    <row r="1" spans="1:10" s="86" customFormat="1" ht="14" x14ac:dyDescent="0.3">
      <c r="A1" s="86" t="s">
        <v>124</v>
      </c>
      <c r="B1" s="87"/>
      <c r="C1" s="87"/>
      <c r="D1" s="87"/>
      <c r="E1" s="88"/>
      <c r="F1" s="87"/>
      <c r="G1" s="87"/>
      <c r="H1" s="87"/>
      <c r="I1" s="88"/>
      <c r="J1" s="87"/>
    </row>
    <row r="2" spans="1:10" ht="30" customHeight="1" x14ac:dyDescent="0.3">
      <c r="A2" s="90" t="s">
        <v>125</v>
      </c>
      <c r="B2" s="89"/>
      <c r="C2" s="89"/>
      <c r="D2" s="89"/>
      <c r="E2" s="57"/>
      <c r="F2" s="57"/>
      <c r="G2" s="57"/>
      <c r="H2" s="57"/>
      <c r="I2" s="57"/>
      <c r="J2" s="57"/>
    </row>
    <row r="3" spans="1:10" ht="30" customHeight="1" thickBot="1" x14ac:dyDescent="0.35">
      <c r="A3" s="89"/>
      <c r="B3" s="89"/>
      <c r="C3" s="89"/>
      <c r="D3" s="89"/>
      <c r="E3" s="57"/>
      <c r="F3" s="57"/>
      <c r="G3" s="57"/>
      <c r="H3" s="57"/>
      <c r="I3" s="57"/>
      <c r="J3" s="57"/>
    </row>
    <row r="4" spans="1:10" ht="29.25" customHeight="1" x14ac:dyDescent="0.3">
      <c r="A4" s="37"/>
      <c r="C4" s="275" t="s">
        <v>94</v>
      </c>
      <c r="D4" s="276"/>
      <c r="E4" s="276"/>
      <c r="F4" s="276"/>
      <c r="G4" s="277"/>
      <c r="H4" s="57"/>
      <c r="I4" s="57"/>
      <c r="J4" s="57"/>
    </row>
    <row r="5" spans="1:10" ht="54.75" customHeight="1" x14ac:dyDescent="0.3">
      <c r="A5" s="37"/>
      <c r="C5" s="50" t="s">
        <v>1</v>
      </c>
      <c r="D5" s="51" t="s">
        <v>14</v>
      </c>
      <c r="E5" s="51" t="s">
        <v>19</v>
      </c>
      <c r="F5" s="51" t="s">
        <v>15</v>
      </c>
      <c r="G5" s="79" t="s">
        <v>16</v>
      </c>
      <c r="H5" s="57"/>
      <c r="I5" s="57"/>
      <c r="J5" s="57"/>
    </row>
    <row r="6" spans="1:10" ht="29.25" customHeight="1" thickBot="1" x14ac:dyDescent="0.35">
      <c r="A6" s="62"/>
      <c r="B6" s="63"/>
      <c r="C6" s="60">
        <v>312843</v>
      </c>
      <c r="D6" s="61">
        <v>24978</v>
      </c>
      <c r="E6" s="61">
        <v>23226</v>
      </c>
      <c r="F6" s="61">
        <v>4487</v>
      </c>
      <c r="G6" s="80">
        <v>269126</v>
      </c>
      <c r="H6" s="57"/>
      <c r="I6" s="57"/>
      <c r="J6" s="57"/>
    </row>
    <row r="7" spans="1:10" ht="29.25" hidden="1" customHeight="1" x14ac:dyDescent="0.3">
      <c r="A7" s="64"/>
      <c r="B7" s="63"/>
      <c r="C7" s="52">
        <v>252534</v>
      </c>
      <c r="D7" s="53">
        <v>24796</v>
      </c>
      <c r="E7" s="53">
        <v>13385</v>
      </c>
      <c r="F7" s="53">
        <v>4229</v>
      </c>
      <c r="G7" s="54">
        <v>218582</v>
      </c>
      <c r="H7" s="57"/>
      <c r="I7" s="57"/>
      <c r="J7" s="57"/>
    </row>
    <row r="8" spans="1:10" ht="30.75" customHeight="1" thickBot="1" x14ac:dyDescent="0.3">
      <c r="B8" s="48"/>
      <c r="C8" s="48"/>
      <c r="D8" s="48"/>
      <c r="E8" s="49"/>
      <c r="F8" s="48"/>
      <c r="G8" s="48"/>
      <c r="H8" s="48"/>
      <c r="I8" s="49"/>
      <c r="J8" s="48"/>
    </row>
    <row r="9" spans="1:10" ht="87" customHeight="1" thickBot="1" x14ac:dyDescent="0.3">
      <c r="A9" s="55" t="s">
        <v>18</v>
      </c>
      <c r="B9" s="74" t="s">
        <v>1</v>
      </c>
      <c r="C9" s="74" t="s">
        <v>14</v>
      </c>
      <c r="D9" s="75" t="s">
        <v>52</v>
      </c>
      <c r="E9" s="76" t="s">
        <v>19</v>
      </c>
      <c r="F9" s="75" t="s">
        <v>53</v>
      </c>
      <c r="G9" s="74" t="s">
        <v>15</v>
      </c>
      <c r="H9" s="75" t="s">
        <v>54</v>
      </c>
      <c r="I9" s="77" t="s">
        <v>16</v>
      </c>
      <c r="J9" s="78" t="s">
        <v>55</v>
      </c>
    </row>
    <row r="10" spans="1:10" ht="13" x14ac:dyDescent="0.3">
      <c r="A10" s="73" t="s">
        <v>20</v>
      </c>
      <c r="B10" s="270">
        <v>25239</v>
      </c>
      <c r="C10" s="270">
        <v>1241</v>
      </c>
      <c r="D10" s="137">
        <f>C10/B10</f>
        <v>4.9169935417409563E-2</v>
      </c>
      <c r="E10" s="270">
        <v>2086</v>
      </c>
      <c r="F10" s="137">
        <f t="shared" ref="F10:F24" si="0">E10/B10</f>
        <v>8.264986726890923E-2</v>
      </c>
      <c r="G10" s="270">
        <v>22</v>
      </c>
      <c r="H10" s="137">
        <f t="shared" ref="H10:H24" si="1">G10/B10</f>
        <v>8.7166686477277227E-4</v>
      </c>
      <c r="I10" s="270">
        <v>21934</v>
      </c>
      <c r="J10" s="138">
        <f t="shared" ref="J10:J24" si="2">I10/B10</f>
        <v>0.86905186417845393</v>
      </c>
    </row>
    <row r="11" spans="1:10" ht="13" x14ac:dyDescent="0.3">
      <c r="A11" s="69" t="s">
        <v>2</v>
      </c>
      <c r="B11" s="271">
        <v>7988</v>
      </c>
      <c r="C11" s="271">
        <v>825</v>
      </c>
      <c r="D11" s="139">
        <f t="shared" ref="D11:D24" si="3">C11/B11</f>
        <v>0.10327991987981973</v>
      </c>
      <c r="E11" s="271">
        <v>1414</v>
      </c>
      <c r="F11" s="139">
        <f t="shared" si="0"/>
        <v>0.1770155232849274</v>
      </c>
      <c r="G11" s="271">
        <v>84</v>
      </c>
      <c r="H11" s="139">
        <f t="shared" si="1"/>
        <v>1.0515773660490736E-2</v>
      </c>
      <c r="I11" s="271">
        <v>5833</v>
      </c>
      <c r="J11" s="140">
        <f t="shared" si="2"/>
        <v>0.73022033049574364</v>
      </c>
    </row>
    <row r="12" spans="1:10" ht="14.25" customHeight="1" x14ac:dyDescent="0.3">
      <c r="A12" s="70" t="s">
        <v>3</v>
      </c>
      <c r="B12" s="271">
        <v>10195</v>
      </c>
      <c r="C12" s="271">
        <v>1003</v>
      </c>
      <c r="D12" s="139">
        <f t="shared" si="3"/>
        <v>9.8381559588033352E-2</v>
      </c>
      <c r="E12" s="271">
        <v>912</v>
      </c>
      <c r="F12" s="139">
        <f t="shared" si="0"/>
        <v>8.9455615497793031E-2</v>
      </c>
      <c r="G12" s="271">
        <v>195</v>
      </c>
      <c r="H12" s="139">
        <f t="shared" si="1"/>
        <v>1.9127023050514957E-2</v>
      </c>
      <c r="I12" s="271">
        <v>8475</v>
      </c>
      <c r="J12" s="140">
        <f t="shared" si="2"/>
        <v>0.83128984796468852</v>
      </c>
    </row>
    <row r="13" spans="1:10" ht="13" x14ac:dyDescent="0.3">
      <c r="A13" s="69" t="s">
        <v>4</v>
      </c>
      <c r="B13" s="271">
        <v>22172</v>
      </c>
      <c r="C13" s="271">
        <v>1912</v>
      </c>
      <c r="D13" s="139">
        <f t="shared" si="3"/>
        <v>8.6234890853328527E-2</v>
      </c>
      <c r="E13" s="271">
        <v>1120</v>
      </c>
      <c r="F13" s="139">
        <f t="shared" si="0"/>
        <v>5.0514162006133866E-2</v>
      </c>
      <c r="G13" s="271">
        <v>153</v>
      </c>
      <c r="H13" s="139">
        <f t="shared" si="1"/>
        <v>6.9005953454807862E-3</v>
      </c>
      <c r="I13" s="271">
        <v>19293</v>
      </c>
      <c r="J13" s="140">
        <f t="shared" si="2"/>
        <v>0.87015154248601845</v>
      </c>
    </row>
    <row r="14" spans="1:10" ht="13" x14ac:dyDescent="0.3">
      <c r="A14" s="69" t="s">
        <v>5</v>
      </c>
      <c r="B14" s="271">
        <v>17308</v>
      </c>
      <c r="C14" s="271">
        <v>942</v>
      </c>
      <c r="D14" s="139">
        <f t="shared" si="3"/>
        <v>5.4425699098682688E-2</v>
      </c>
      <c r="E14" s="271">
        <v>642</v>
      </c>
      <c r="F14" s="139">
        <f t="shared" si="0"/>
        <v>3.7092673908019416E-2</v>
      </c>
      <c r="G14" s="271">
        <v>378</v>
      </c>
      <c r="H14" s="139">
        <f t="shared" si="1"/>
        <v>2.1839611740235729E-2</v>
      </c>
      <c r="I14" s="271">
        <v>16102</v>
      </c>
      <c r="J14" s="140">
        <f t="shared" si="2"/>
        <v>0.93032123873353367</v>
      </c>
    </row>
    <row r="15" spans="1:10" s="9" customFormat="1" ht="13" x14ac:dyDescent="0.3">
      <c r="A15" s="71" t="s">
        <v>6</v>
      </c>
      <c r="B15" s="271">
        <v>31092</v>
      </c>
      <c r="C15" s="271">
        <v>1670</v>
      </c>
      <c r="D15" s="141">
        <f t="shared" si="3"/>
        <v>5.371156567605815E-2</v>
      </c>
      <c r="E15" s="271">
        <v>2909</v>
      </c>
      <c r="F15" s="141">
        <f t="shared" si="0"/>
        <v>9.3561044641708474E-2</v>
      </c>
      <c r="G15" s="271">
        <v>372</v>
      </c>
      <c r="H15" s="141">
        <f t="shared" si="1"/>
        <v>1.1964492473948282E-2</v>
      </c>
      <c r="I15" s="271">
        <v>26885</v>
      </c>
      <c r="J15" s="142">
        <f t="shared" si="2"/>
        <v>0.86469188215618165</v>
      </c>
    </row>
    <row r="16" spans="1:10" ht="13" x14ac:dyDescent="0.3">
      <c r="A16" s="69" t="s">
        <v>7</v>
      </c>
      <c r="B16" s="271">
        <v>66331</v>
      </c>
      <c r="C16" s="271">
        <v>6897</v>
      </c>
      <c r="D16" s="141">
        <f t="shared" si="3"/>
        <v>0.10397853190815758</v>
      </c>
      <c r="E16" s="271">
        <v>3274</v>
      </c>
      <c r="F16" s="139">
        <f t="shared" si="0"/>
        <v>4.9358520148949966E-2</v>
      </c>
      <c r="G16" s="271">
        <v>1629</v>
      </c>
      <c r="H16" s="139">
        <f t="shared" si="1"/>
        <v>2.4558652816933257E-2</v>
      </c>
      <c r="I16" s="271">
        <v>57789</v>
      </c>
      <c r="J16" s="140">
        <f t="shared" si="2"/>
        <v>0.87122160075982569</v>
      </c>
    </row>
    <row r="17" spans="1:10" ht="13" x14ac:dyDescent="0.3">
      <c r="A17" s="69" t="s">
        <v>8</v>
      </c>
      <c r="B17" s="271">
        <v>18371</v>
      </c>
      <c r="C17" s="271">
        <v>1548</v>
      </c>
      <c r="D17" s="139">
        <f t="shared" si="3"/>
        <v>8.4263240977627787E-2</v>
      </c>
      <c r="E17" s="271">
        <v>1337</v>
      </c>
      <c r="F17" s="139">
        <f t="shared" si="0"/>
        <v>7.2777747536878781E-2</v>
      </c>
      <c r="G17" s="271">
        <v>337</v>
      </c>
      <c r="H17" s="139">
        <f t="shared" si="1"/>
        <v>1.834412933427685E-2</v>
      </c>
      <c r="I17" s="271">
        <v>15823</v>
      </c>
      <c r="J17" s="140">
        <f t="shared" si="2"/>
        <v>0.86130314081977033</v>
      </c>
    </row>
    <row r="18" spans="1:10" ht="13" x14ac:dyDescent="0.3">
      <c r="A18" s="69" t="s">
        <v>9</v>
      </c>
      <c r="B18" s="271">
        <v>39943</v>
      </c>
      <c r="C18" s="271">
        <v>3457</v>
      </c>
      <c r="D18" s="139">
        <f t="shared" si="3"/>
        <v>8.6548331372205398E-2</v>
      </c>
      <c r="E18" s="271">
        <v>2301</v>
      </c>
      <c r="F18" s="139">
        <f t="shared" si="0"/>
        <v>5.7607090103397339E-2</v>
      </c>
      <c r="G18" s="271">
        <v>394</v>
      </c>
      <c r="H18" s="139">
        <f t="shared" si="1"/>
        <v>9.8640562801992834E-3</v>
      </c>
      <c r="I18" s="271">
        <v>34579</v>
      </c>
      <c r="J18" s="140">
        <f t="shared" si="2"/>
        <v>0.86570863480459659</v>
      </c>
    </row>
    <row r="19" spans="1:10" ht="13" x14ac:dyDescent="0.3">
      <c r="A19" s="69" t="s">
        <v>10</v>
      </c>
      <c r="B19" s="271">
        <v>45466</v>
      </c>
      <c r="C19" s="271">
        <v>2874</v>
      </c>
      <c r="D19" s="139">
        <f t="shared" si="3"/>
        <v>6.3212070558219327E-2</v>
      </c>
      <c r="E19" s="271">
        <v>5160</v>
      </c>
      <c r="F19" s="139">
        <f t="shared" si="0"/>
        <v>0.11349140016715788</v>
      </c>
      <c r="G19" s="271">
        <v>287</v>
      </c>
      <c r="H19" s="139">
        <f t="shared" si="1"/>
        <v>6.3124092728632387E-3</v>
      </c>
      <c r="I19" s="271">
        <v>37719</v>
      </c>
      <c r="J19" s="140">
        <f t="shared" si="2"/>
        <v>0.82960893854748607</v>
      </c>
    </row>
    <row r="20" spans="1:10" ht="13" x14ac:dyDescent="0.3">
      <c r="A20" s="69" t="s">
        <v>11</v>
      </c>
      <c r="B20" s="271">
        <v>1243</v>
      </c>
      <c r="C20" s="271">
        <v>86</v>
      </c>
      <c r="D20" s="139">
        <f t="shared" si="3"/>
        <v>6.9187449718423166E-2</v>
      </c>
      <c r="E20" s="271">
        <v>93</v>
      </c>
      <c r="F20" s="139">
        <f t="shared" si="0"/>
        <v>7.4818986323411107E-2</v>
      </c>
      <c r="G20" s="271">
        <v>11</v>
      </c>
      <c r="H20" s="139">
        <f t="shared" si="1"/>
        <v>8.8495575221238937E-3</v>
      </c>
      <c r="I20" s="271">
        <v>1075</v>
      </c>
      <c r="J20" s="140">
        <f t="shared" si="2"/>
        <v>0.86484312148028963</v>
      </c>
    </row>
    <row r="21" spans="1:10" ht="13" x14ac:dyDescent="0.3">
      <c r="A21" s="69" t="s">
        <v>12</v>
      </c>
      <c r="B21" s="271">
        <v>1222</v>
      </c>
      <c r="C21" s="271">
        <v>122</v>
      </c>
      <c r="D21" s="139">
        <f t="shared" si="3"/>
        <v>9.9836333878887074E-2</v>
      </c>
      <c r="E21" s="271">
        <v>78</v>
      </c>
      <c r="F21" s="139">
        <f t="shared" si="0"/>
        <v>6.3829787234042548E-2</v>
      </c>
      <c r="G21" s="271">
        <v>39</v>
      </c>
      <c r="H21" s="139">
        <f t="shared" si="1"/>
        <v>3.1914893617021274E-2</v>
      </c>
      <c r="I21" s="271">
        <v>1061</v>
      </c>
      <c r="J21" s="140">
        <f t="shared" si="2"/>
        <v>0.8682487725040916</v>
      </c>
    </row>
    <row r="22" spans="1:10" ht="13" x14ac:dyDescent="0.3">
      <c r="A22" s="69" t="s">
        <v>13</v>
      </c>
      <c r="B22" s="271">
        <v>24762</v>
      </c>
      <c r="C22" s="271">
        <v>2223</v>
      </c>
      <c r="D22" s="139">
        <f t="shared" si="3"/>
        <v>8.9774654712866483E-2</v>
      </c>
      <c r="E22" s="271">
        <v>1802</v>
      </c>
      <c r="F22" s="139">
        <f t="shared" si="0"/>
        <v>7.2772797027703742E-2</v>
      </c>
      <c r="G22" s="271">
        <v>557</v>
      </c>
      <c r="H22" s="139">
        <f t="shared" si="1"/>
        <v>2.2494144253291333E-2</v>
      </c>
      <c r="I22" s="271">
        <v>21294</v>
      </c>
      <c r="J22" s="140">
        <f t="shared" si="2"/>
        <v>0.85994669251272116</v>
      </c>
    </row>
    <row r="23" spans="1:10" ht="13.5" thickBot="1" x14ac:dyDescent="0.35">
      <c r="A23" s="72" t="s">
        <v>21</v>
      </c>
      <c r="B23" s="272">
        <v>1511</v>
      </c>
      <c r="C23" s="272">
        <v>178</v>
      </c>
      <c r="D23" s="143">
        <f t="shared" si="3"/>
        <v>0.11780277961614824</v>
      </c>
      <c r="E23" s="272">
        <v>98</v>
      </c>
      <c r="F23" s="143">
        <f t="shared" si="0"/>
        <v>6.4857710125744539E-2</v>
      </c>
      <c r="G23" s="272">
        <v>29</v>
      </c>
      <c r="H23" s="143">
        <f t="shared" si="1"/>
        <v>1.9192587690271344E-2</v>
      </c>
      <c r="I23" s="272">
        <v>1264</v>
      </c>
      <c r="J23" s="144">
        <f t="shared" si="2"/>
        <v>0.83653209794837857</v>
      </c>
    </row>
    <row r="24" spans="1:10" s="84" customFormat="1" ht="13.5" thickBot="1" x14ac:dyDescent="0.35">
      <c r="A24" s="82" t="s">
        <v>60</v>
      </c>
      <c r="B24" s="273">
        <f>(C6)</f>
        <v>312843</v>
      </c>
      <c r="C24" s="274">
        <f>(D6)</f>
        <v>24978</v>
      </c>
      <c r="D24" s="145">
        <f t="shared" si="3"/>
        <v>7.9841965458712513E-2</v>
      </c>
      <c r="E24" s="274">
        <f>(E6)</f>
        <v>23226</v>
      </c>
      <c r="F24" s="145">
        <f t="shared" si="0"/>
        <v>7.4241712296583273E-2</v>
      </c>
      <c r="G24" s="274">
        <f>(F6)</f>
        <v>4487</v>
      </c>
      <c r="H24" s="145">
        <f t="shared" si="1"/>
        <v>1.4342657499128957E-2</v>
      </c>
      <c r="I24" s="274">
        <f>(G6)</f>
        <v>269126</v>
      </c>
      <c r="J24" s="146">
        <f t="shared" si="2"/>
        <v>0.86025897974383314</v>
      </c>
    </row>
    <row r="25" spans="1:10" x14ac:dyDescent="0.25">
      <c r="D25" s="56"/>
      <c r="E25" s="56"/>
      <c r="F25" s="56"/>
      <c r="G25" s="56"/>
      <c r="H25" s="56"/>
      <c r="I25" s="81"/>
    </row>
    <row r="29" spans="1:10" ht="12.75" hidden="1" customHeight="1" x14ac:dyDescent="0.25"/>
    <row r="30" spans="1:10" x14ac:dyDescent="0.25">
      <c r="G30" s="99"/>
    </row>
    <row r="31" spans="1:10" x14ac:dyDescent="0.25">
      <c r="G31" s="99"/>
    </row>
    <row r="35" spans="10:10" x14ac:dyDescent="0.25">
      <c r="J35" s="36"/>
    </row>
    <row r="59" spans="1:6" x14ac:dyDescent="0.25">
      <c r="A59" s="99"/>
      <c r="B59" s="99" t="s">
        <v>126</v>
      </c>
      <c r="C59" s="99" t="s">
        <v>127</v>
      </c>
      <c r="D59" s="99" t="s">
        <v>128</v>
      </c>
      <c r="E59" s="99" t="s">
        <v>129</v>
      </c>
      <c r="F59" s="99"/>
    </row>
    <row r="60" spans="1:6" ht="21" x14ac:dyDescent="0.25">
      <c r="A60" s="100" t="s">
        <v>130</v>
      </c>
      <c r="B60" s="101">
        <f>(I24)</f>
        <v>269126</v>
      </c>
      <c r="C60" s="101">
        <f>(C24)</f>
        <v>24978</v>
      </c>
      <c r="D60" s="101">
        <f>(E24)</f>
        <v>23226</v>
      </c>
      <c r="E60" s="101">
        <f>(G24)</f>
        <v>4487</v>
      </c>
      <c r="F60" s="99"/>
    </row>
    <row r="61" spans="1:6" x14ac:dyDescent="0.25">
      <c r="A61" s="103"/>
      <c r="B61" s="104"/>
      <c r="C61" s="104"/>
      <c r="D61" s="104"/>
      <c r="E61" s="105"/>
      <c r="F61" s="104"/>
    </row>
    <row r="62" spans="1:6" x14ac:dyDescent="0.25">
      <c r="A62" s="99"/>
      <c r="B62" s="99" t="s">
        <v>136</v>
      </c>
      <c r="C62" s="99" t="s">
        <v>137</v>
      </c>
      <c r="D62" s="99"/>
      <c r="E62" s="105"/>
      <c r="F62" s="104"/>
    </row>
    <row r="63" spans="1:6" x14ac:dyDescent="0.25">
      <c r="A63" s="99" t="s">
        <v>135</v>
      </c>
      <c r="B63" s="102">
        <f>'Screening uptake KPIs 1-7'!L19</f>
        <v>113776</v>
      </c>
      <c r="C63" s="102">
        <f>(I24-'Screening uptake KPIs 1-7'!L19)</f>
        <v>155350</v>
      </c>
      <c r="D63" s="99"/>
      <c r="E63" s="105"/>
      <c r="F63" s="104"/>
    </row>
  </sheetData>
  <mergeCells count="1">
    <mergeCell ref="C4:G4"/>
  </mergeCells>
  <phoneticPr fontId="2" type="noConversion"/>
  <printOptions horizontalCentered="1"/>
  <pageMargins left="0.55118110236220474" right="0.39370078740157483" top="0.39370078740157483" bottom="0.82677165354330717" header="0" footer="0.47244094488188981"/>
  <pageSetup paperSize="9" scale="63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9"/>
  <sheetViews>
    <sheetView topLeftCell="J5" zoomScale="80" workbookViewId="0">
      <selection activeCell="R17" sqref="R17"/>
    </sheetView>
  </sheetViews>
  <sheetFormatPr defaultRowHeight="12.5" x14ac:dyDescent="0.25"/>
  <cols>
    <col min="1" max="1" width="20.54296875" customWidth="1"/>
    <col min="2" max="6" width="8" customWidth="1"/>
    <col min="7" max="8" width="22.26953125" customWidth="1"/>
    <col min="9" max="10" width="9.54296875" customWidth="1"/>
    <col min="11" max="11" width="9.54296875" style="2" customWidth="1"/>
    <col min="12" max="12" width="12.81640625" customWidth="1"/>
    <col min="13" max="14" width="12.81640625" style="2" customWidth="1"/>
    <col min="15" max="22" width="9.54296875" style="2" customWidth="1"/>
    <col min="23" max="45" width="9.1796875" style="9"/>
  </cols>
  <sheetData>
    <row r="1" spans="1:90" s="37" customFormat="1" ht="51" customHeight="1" thickBot="1" x14ac:dyDescent="0.3">
      <c r="B1" s="288" t="s">
        <v>0</v>
      </c>
      <c r="C1" s="289"/>
      <c r="D1" s="289"/>
      <c r="E1" s="289"/>
      <c r="F1" s="290"/>
      <c r="G1" s="294" t="s">
        <v>104</v>
      </c>
      <c r="H1" s="295"/>
      <c r="I1" s="280" t="s">
        <v>121</v>
      </c>
      <c r="J1" s="281"/>
      <c r="K1" s="282"/>
      <c r="L1" s="280" t="s">
        <v>118</v>
      </c>
      <c r="M1" s="282"/>
      <c r="N1" s="122" t="s">
        <v>97</v>
      </c>
      <c r="O1" s="280" t="s">
        <v>119</v>
      </c>
      <c r="P1" s="282"/>
      <c r="Q1" s="278" t="s">
        <v>120</v>
      </c>
      <c r="R1" s="279"/>
      <c r="S1" s="278" t="s">
        <v>122</v>
      </c>
      <c r="T1" s="279"/>
      <c r="U1" s="300" t="s">
        <v>48</v>
      </c>
      <c r="V1" s="279"/>
      <c r="W1" s="278" t="s">
        <v>123</v>
      </c>
      <c r="X1" s="301"/>
      <c r="Y1" s="279"/>
      <c r="Z1" s="296" t="s">
        <v>43</v>
      </c>
      <c r="AA1" s="281"/>
      <c r="AB1" s="282"/>
      <c r="AC1" s="296" t="s">
        <v>36</v>
      </c>
      <c r="AD1" s="281"/>
      <c r="AE1" s="282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</row>
    <row r="2" spans="1:90" s="37" customFormat="1" ht="68.75" customHeight="1" thickBot="1" x14ac:dyDescent="0.3">
      <c r="A2" s="257" t="s">
        <v>103</v>
      </c>
      <c r="B2" s="288"/>
      <c r="C2" s="289"/>
      <c r="D2" s="289"/>
      <c r="E2" s="289"/>
      <c r="F2" s="290"/>
      <c r="G2" s="261" t="s">
        <v>116</v>
      </c>
      <c r="H2" s="261" t="s">
        <v>115</v>
      </c>
      <c r="I2" s="291" t="s">
        <v>131</v>
      </c>
      <c r="J2" s="292"/>
      <c r="K2" s="293"/>
      <c r="L2" s="291" t="s">
        <v>139</v>
      </c>
      <c r="M2" s="293"/>
      <c r="N2" s="260" t="s">
        <v>98</v>
      </c>
      <c r="O2" s="291" t="s">
        <v>108</v>
      </c>
      <c r="P2" s="293"/>
      <c r="Q2" s="291" t="s">
        <v>138</v>
      </c>
      <c r="R2" s="293"/>
      <c r="S2" s="291" t="s">
        <v>108</v>
      </c>
      <c r="T2" s="293"/>
      <c r="U2" s="304" t="s">
        <v>95</v>
      </c>
      <c r="V2" s="305"/>
      <c r="W2" s="291" t="s">
        <v>109</v>
      </c>
      <c r="X2" s="281"/>
      <c r="Y2" s="282"/>
      <c r="Z2" s="291" t="s">
        <v>114</v>
      </c>
      <c r="AA2" s="281"/>
      <c r="AB2" s="282"/>
      <c r="AC2" s="306" t="s">
        <v>95</v>
      </c>
      <c r="AD2" s="307"/>
      <c r="AE2" s="308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</row>
    <row r="3" spans="1:90" ht="98.25" customHeight="1" thickBot="1" x14ac:dyDescent="0.3">
      <c r="A3" s="268" t="s">
        <v>107</v>
      </c>
      <c r="B3" s="25"/>
      <c r="C3" s="26"/>
      <c r="D3" s="26"/>
      <c r="E3" s="283"/>
      <c r="F3" s="284"/>
      <c r="G3" s="258"/>
      <c r="H3" s="258"/>
      <c r="I3" s="285" t="s">
        <v>132</v>
      </c>
      <c r="J3" s="286"/>
      <c r="K3" s="287"/>
      <c r="L3" s="285" t="s">
        <v>133</v>
      </c>
      <c r="M3" s="287"/>
      <c r="N3" s="262" t="s">
        <v>98</v>
      </c>
      <c r="O3" s="285" t="s">
        <v>113</v>
      </c>
      <c r="P3" s="287"/>
      <c r="Q3" s="285" t="s">
        <v>134</v>
      </c>
      <c r="R3" s="287"/>
      <c r="S3" s="285" t="s">
        <v>113</v>
      </c>
      <c r="T3" s="287"/>
      <c r="U3" s="302" t="s">
        <v>95</v>
      </c>
      <c r="V3" s="303"/>
      <c r="W3" s="297" t="s">
        <v>95</v>
      </c>
      <c r="X3" s="298"/>
      <c r="Y3" s="299"/>
      <c r="Z3" s="297" t="s">
        <v>95</v>
      </c>
      <c r="AA3" s="298"/>
      <c r="AB3" s="298"/>
      <c r="AC3" s="297" t="s">
        <v>95</v>
      </c>
      <c r="AD3" s="298"/>
      <c r="AE3" s="299"/>
    </row>
    <row r="4" spans="1:90" s="42" customFormat="1" ht="121.65" customHeight="1" thickBot="1" x14ac:dyDescent="0.3">
      <c r="A4" s="47" t="s">
        <v>18</v>
      </c>
      <c r="B4" s="38" t="s">
        <v>1</v>
      </c>
      <c r="C4" s="39" t="s">
        <v>14</v>
      </c>
      <c r="D4" s="39" t="s">
        <v>19</v>
      </c>
      <c r="E4" s="39" t="s">
        <v>15</v>
      </c>
      <c r="F4" s="40" t="s">
        <v>16</v>
      </c>
      <c r="G4" s="259" t="s">
        <v>105</v>
      </c>
      <c r="H4" s="259" t="s">
        <v>106</v>
      </c>
      <c r="I4" s="118" t="s">
        <v>45</v>
      </c>
      <c r="J4" s="35" t="s">
        <v>46</v>
      </c>
      <c r="K4" s="33" t="s">
        <v>66</v>
      </c>
      <c r="L4" s="35" t="s">
        <v>50</v>
      </c>
      <c r="M4" s="33" t="s">
        <v>65</v>
      </c>
      <c r="N4" s="33" t="s">
        <v>99</v>
      </c>
      <c r="O4" s="203" t="s">
        <v>102</v>
      </c>
      <c r="P4" s="33" t="s">
        <v>64</v>
      </c>
      <c r="Q4" s="202" t="s">
        <v>101</v>
      </c>
      <c r="R4" s="120" t="s">
        <v>63</v>
      </c>
      <c r="S4" s="119" t="s">
        <v>47</v>
      </c>
      <c r="T4" s="120" t="s">
        <v>62</v>
      </c>
      <c r="U4" s="119" t="s">
        <v>49</v>
      </c>
      <c r="V4" s="120" t="s">
        <v>61</v>
      </c>
      <c r="W4" s="34" t="s">
        <v>33</v>
      </c>
      <c r="X4" s="35" t="s">
        <v>58</v>
      </c>
      <c r="Y4" s="33" t="s">
        <v>67</v>
      </c>
      <c r="Z4" s="106" t="s">
        <v>34</v>
      </c>
      <c r="AA4" s="35" t="s">
        <v>35</v>
      </c>
      <c r="AB4" s="33" t="s">
        <v>68</v>
      </c>
      <c r="AC4" s="34" t="s">
        <v>37</v>
      </c>
      <c r="AD4" s="35" t="s">
        <v>82</v>
      </c>
      <c r="AE4" s="33" t="s">
        <v>69</v>
      </c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90" ht="15.75" customHeight="1" thickBot="1" x14ac:dyDescent="0.35">
      <c r="A5" s="31" t="s">
        <v>20</v>
      </c>
      <c r="B5" s="92">
        <f>('Summary Statistics KPI 0'!B10)</f>
        <v>25239</v>
      </c>
      <c r="C5" s="85">
        <f>('Summary Statistics KPI 0'!C10)</f>
        <v>1241</v>
      </c>
      <c r="D5" s="85">
        <f>('Summary Statistics KPI 0'!E10)</f>
        <v>2086</v>
      </c>
      <c r="E5" s="85">
        <f>('Summary Statistics KPI 0'!G10)</f>
        <v>22</v>
      </c>
      <c r="F5" s="93">
        <f>('Summary Statistics KPI 0'!I10)</f>
        <v>21934</v>
      </c>
      <c r="G5" s="264">
        <v>0.99</v>
      </c>
      <c r="H5" s="266">
        <v>1</v>
      </c>
      <c r="I5" s="204">
        <v>1510</v>
      </c>
      <c r="J5" s="205">
        <v>12744</v>
      </c>
      <c r="K5" s="191">
        <f>J5/(F5-I5)</f>
        <v>0.62397179788484136</v>
      </c>
      <c r="L5" s="210">
        <v>8937</v>
      </c>
      <c r="M5" s="191">
        <f>L5/F5</f>
        <v>0.40744962159204889</v>
      </c>
      <c r="N5" s="123">
        <f t="shared" ref="N5:N15" si="0">(K5-M5)</f>
        <v>0.21652217629279247</v>
      </c>
      <c r="O5" s="210">
        <v>17265</v>
      </c>
      <c r="P5" s="191">
        <f t="shared" ref="P5:P19" si="1">O5/F5</f>
        <v>0.78713412966171237</v>
      </c>
      <c r="Q5" s="210">
        <v>8908</v>
      </c>
      <c r="R5" s="191">
        <f t="shared" ref="R5:R19" si="2">Q5/F5</f>
        <v>0.40612747332907817</v>
      </c>
      <c r="S5" s="210">
        <v>19305</v>
      </c>
      <c r="T5" s="191">
        <f t="shared" ref="T5:T19" si="3">S5/F5</f>
        <v>0.88014042126379133</v>
      </c>
      <c r="U5" s="210">
        <v>544</v>
      </c>
      <c r="V5" s="191">
        <f t="shared" ref="V5:V19" si="4">U5/F5</f>
        <v>2.4801677760554391E-2</v>
      </c>
      <c r="W5" s="210">
        <v>16957</v>
      </c>
      <c r="X5" s="210">
        <v>534</v>
      </c>
      <c r="Y5" s="191">
        <f>X5/W5</f>
        <v>3.1491419472784103E-2</v>
      </c>
      <c r="Z5" s="204">
        <v>1465</v>
      </c>
      <c r="AA5" s="205">
        <v>22</v>
      </c>
      <c r="AB5" s="123">
        <f>AA5/Z5</f>
        <v>1.5017064846416382E-2</v>
      </c>
      <c r="AC5" s="220">
        <v>18422</v>
      </c>
      <c r="AD5" s="221">
        <v>556</v>
      </c>
      <c r="AE5" s="123">
        <f>AD5/AC5</f>
        <v>3.0181304961459127E-2</v>
      </c>
      <c r="AS5"/>
    </row>
    <row r="6" spans="1:90" ht="15.75" customHeight="1" thickBot="1" x14ac:dyDescent="0.35">
      <c r="A6" s="31" t="s">
        <v>2</v>
      </c>
      <c r="B6" s="92">
        <f>('Summary Statistics KPI 0'!B11)</f>
        <v>7988</v>
      </c>
      <c r="C6" s="85">
        <f>('Summary Statistics KPI 0'!C11)</f>
        <v>825</v>
      </c>
      <c r="D6" s="85">
        <f>('Summary Statistics KPI 0'!E11)</f>
        <v>1414</v>
      </c>
      <c r="E6" s="85">
        <f>('Summary Statistics KPI 0'!G11)</f>
        <v>84</v>
      </c>
      <c r="F6" s="93">
        <f>('Summary Statistics KPI 0'!I11)</f>
        <v>5833</v>
      </c>
      <c r="G6" s="264">
        <v>1</v>
      </c>
      <c r="H6" s="266">
        <v>0.98299999999999998</v>
      </c>
      <c r="I6" s="206">
        <v>493</v>
      </c>
      <c r="J6" s="207">
        <v>2902</v>
      </c>
      <c r="K6" s="192">
        <f t="shared" ref="K6:K19" si="5">J6/(F6-I6)</f>
        <v>0.5434456928838951</v>
      </c>
      <c r="L6" s="211">
        <v>2490</v>
      </c>
      <c r="M6" s="192">
        <f t="shared" ref="M6:M19" si="6">L6/F6</f>
        <v>0.42688153608777646</v>
      </c>
      <c r="N6" s="116">
        <f t="shared" si="0"/>
        <v>0.11656415679611865</v>
      </c>
      <c r="O6" s="211">
        <v>4501</v>
      </c>
      <c r="P6" s="192">
        <f t="shared" si="1"/>
        <v>0.77164409394822564</v>
      </c>
      <c r="Q6" s="211">
        <v>2333</v>
      </c>
      <c r="R6" s="192">
        <f t="shared" si="2"/>
        <v>0.39996571232641864</v>
      </c>
      <c r="S6" s="211">
        <v>5002</v>
      </c>
      <c r="T6" s="192">
        <f t="shared" si="3"/>
        <v>0.85753471626950106</v>
      </c>
      <c r="U6" s="211">
        <v>76</v>
      </c>
      <c r="V6" s="192">
        <f t="shared" si="4"/>
        <v>1.3029315960912053E-2</v>
      </c>
      <c r="W6" s="211">
        <v>4743</v>
      </c>
      <c r="X6" s="211">
        <v>94</v>
      </c>
      <c r="Y6" s="192">
        <f t="shared" ref="Y6:Y19" si="7">X6/W6</f>
        <v>1.9818680160236139E-2</v>
      </c>
      <c r="Z6" s="206">
        <v>261</v>
      </c>
      <c r="AA6" s="207">
        <v>2</v>
      </c>
      <c r="AB6" s="116">
        <f t="shared" ref="AB6:AB18" si="8">AA6/Z6</f>
        <v>7.6628352490421452E-3</v>
      </c>
      <c r="AC6" s="222">
        <v>5004</v>
      </c>
      <c r="AD6" s="223">
        <v>96</v>
      </c>
      <c r="AE6" s="116">
        <f t="shared" ref="AE6:AE19" si="9">AD6/AC6</f>
        <v>1.9184652278177457E-2</v>
      </c>
      <c r="AR6"/>
      <c r="AS6"/>
    </row>
    <row r="7" spans="1:90" ht="15.75" customHeight="1" thickBot="1" x14ac:dyDescent="0.35">
      <c r="A7" s="31" t="s">
        <v>3</v>
      </c>
      <c r="B7" s="92">
        <f>('Summary Statistics KPI 0'!B12)</f>
        <v>10195</v>
      </c>
      <c r="C7" s="85">
        <f>('Summary Statistics KPI 0'!C12)</f>
        <v>1003</v>
      </c>
      <c r="D7" s="85">
        <f>('Summary Statistics KPI 0'!E12)</f>
        <v>912</v>
      </c>
      <c r="E7" s="85">
        <f>('Summary Statistics KPI 0'!G12)</f>
        <v>195</v>
      </c>
      <c r="F7" s="93">
        <f>('Summary Statistics KPI 0'!I12)</f>
        <v>8475</v>
      </c>
      <c r="G7" s="264">
        <v>0.98599999999999999</v>
      </c>
      <c r="H7" s="266">
        <v>1</v>
      </c>
      <c r="I7" s="206">
        <v>697</v>
      </c>
      <c r="J7" s="207">
        <v>4506</v>
      </c>
      <c r="K7" s="192">
        <f t="shared" si="5"/>
        <v>0.57932630496271531</v>
      </c>
      <c r="L7" s="211">
        <v>4234</v>
      </c>
      <c r="M7" s="192">
        <f t="shared" si="6"/>
        <v>0.49958702064896754</v>
      </c>
      <c r="N7" s="116">
        <f t="shared" si="0"/>
        <v>7.9739284313747771E-2</v>
      </c>
      <c r="O7" s="211">
        <v>7444</v>
      </c>
      <c r="P7" s="192">
        <f t="shared" si="1"/>
        <v>0.87834808259587016</v>
      </c>
      <c r="Q7" s="211">
        <v>4189</v>
      </c>
      <c r="R7" s="192">
        <f t="shared" si="2"/>
        <v>0.49427728613569322</v>
      </c>
      <c r="S7" s="211">
        <v>7968</v>
      </c>
      <c r="T7" s="192">
        <f t="shared" si="3"/>
        <v>0.94017699115044251</v>
      </c>
      <c r="U7" s="211">
        <v>60</v>
      </c>
      <c r="V7" s="192">
        <f t="shared" si="4"/>
        <v>7.0796460176991149E-3</v>
      </c>
      <c r="W7" s="211">
        <v>8034</v>
      </c>
      <c r="X7" s="211">
        <v>65</v>
      </c>
      <c r="Y7" s="192">
        <f t="shared" si="7"/>
        <v>8.0906148867313909E-3</v>
      </c>
      <c r="Z7" s="206">
        <v>114</v>
      </c>
      <c r="AA7" s="207">
        <v>3</v>
      </c>
      <c r="AB7" s="116">
        <f t="shared" si="8"/>
        <v>2.6315789473684209E-2</v>
      </c>
      <c r="AC7" s="222">
        <v>8148</v>
      </c>
      <c r="AD7" s="223">
        <v>68</v>
      </c>
      <c r="AE7" s="116">
        <f t="shared" si="9"/>
        <v>8.3456062837506135E-3</v>
      </c>
      <c r="AR7"/>
      <c r="AS7"/>
    </row>
    <row r="8" spans="1:90" ht="15.75" customHeight="1" thickBot="1" x14ac:dyDescent="0.35">
      <c r="A8" s="31" t="s">
        <v>4</v>
      </c>
      <c r="B8" s="92">
        <f>('Summary Statistics KPI 0'!B13)</f>
        <v>22172</v>
      </c>
      <c r="C8" s="85">
        <f>('Summary Statistics KPI 0'!C13)</f>
        <v>1912</v>
      </c>
      <c r="D8" s="85">
        <f>('Summary Statistics KPI 0'!E13)</f>
        <v>1120</v>
      </c>
      <c r="E8" s="85">
        <f>('Summary Statistics KPI 0'!G13)</f>
        <v>153</v>
      </c>
      <c r="F8" s="93">
        <f>('Summary Statistics KPI 0'!I13)</f>
        <v>19293</v>
      </c>
      <c r="G8" s="264">
        <v>0.95199999999999996</v>
      </c>
      <c r="H8" s="266">
        <v>1</v>
      </c>
      <c r="I8" s="206">
        <v>2083</v>
      </c>
      <c r="J8" s="207">
        <v>8655</v>
      </c>
      <c r="K8" s="192">
        <f t="shared" si="5"/>
        <v>0.50290528762347475</v>
      </c>
      <c r="L8" s="211">
        <v>7873</v>
      </c>
      <c r="M8" s="192">
        <f t="shared" si="6"/>
        <v>0.40807546778624371</v>
      </c>
      <c r="N8" s="116">
        <f t="shared" si="0"/>
        <v>9.4829819837231044E-2</v>
      </c>
      <c r="O8" s="211">
        <v>16011</v>
      </c>
      <c r="P8" s="192">
        <f t="shared" si="1"/>
        <v>0.82988648732700976</v>
      </c>
      <c r="Q8" s="211">
        <v>7706</v>
      </c>
      <c r="R8" s="192">
        <f t="shared" si="2"/>
        <v>0.39941947856735605</v>
      </c>
      <c r="S8" s="211">
        <v>17302</v>
      </c>
      <c r="T8" s="192">
        <f t="shared" si="3"/>
        <v>0.89680194889338105</v>
      </c>
      <c r="U8" s="211">
        <v>320</v>
      </c>
      <c r="V8" s="192">
        <f t="shared" si="4"/>
        <v>1.6586326646970403E-2</v>
      </c>
      <c r="W8" s="211">
        <v>16295</v>
      </c>
      <c r="X8" s="211">
        <v>349</v>
      </c>
      <c r="Y8" s="192">
        <f t="shared" si="7"/>
        <v>2.1417612764651733E-2</v>
      </c>
      <c r="Z8" s="206">
        <v>1609</v>
      </c>
      <c r="AA8" s="207">
        <v>4</v>
      </c>
      <c r="AB8" s="116">
        <f t="shared" si="8"/>
        <v>2.486016159105034E-3</v>
      </c>
      <c r="AC8" s="222">
        <v>17904</v>
      </c>
      <c r="AD8" s="223">
        <v>353</v>
      </c>
      <c r="AE8" s="116">
        <f t="shared" si="9"/>
        <v>1.9716264521894549E-2</v>
      </c>
      <c r="AG8" s="16"/>
      <c r="AR8"/>
      <c r="AS8"/>
    </row>
    <row r="9" spans="1:90" ht="15.75" customHeight="1" thickBot="1" x14ac:dyDescent="0.35">
      <c r="A9" s="31" t="s">
        <v>5</v>
      </c>
      <c r="B9" s="92">
        <f>('Summary Statistics KPI 0'!B14)</f>
        <v>17308</v>
      </c>
      <c r="C9" s="85">
        <f>('Summary Statistics KPI 0'!C14)</f>
        <v>942</v>
      </c>
      <c r="D9" s="85">
        <f>('Summary Statistics KPI 0'!E14)</f>
        <v>642</v>
      </c>
      <c r="E9" s="85">
        <f>('Summary Statistics KPI 0'!G14)</f>
        <v>378</v>
      </c>
      <c r="F9" s="93">
        <f>('Summary Statistics KPI 0'!I14)</f>
        <v>16102</v>
      </c>
      <c r="G9" s="264">
        <v>0.99099999999999999</v>
      </c>
      <c r="H9" s="266">
        <v>1</v>
      </c>
      <c r="I9" s="206">
        <v>1516</v>
      </c>
      <c r="J9" s="207">
        <v>7104</v>
      </c>
      <c r="K9" s="192">
        <f t="shared" si="5"/>
        <v>0.48704236939531059</v>
      </c>
      <c r="L9" s="211">
        <v>6663</v>
      </c>
      <c r="M9" s="192">
        <f t="shared" si="6"/>
        <v>0.41379952800894299</v>
      </c>
      <c r="N9" s="116">
        <f t="shared" si="0"/>
        <v>7.3242841386367608E-2</v>
      </c>
      <c r="O9" s="211">
        <v>12415</v>
      </c>
      <c r="P9" s="192">
        <f t="shared" si="1"/>
        <v>0.77102223326294872</v>
      </c>
      <c r="Q9" s="211">
        <v>6508</v>
      </c>
      <c r="R9" s="192">
        <f t="shared" si="2"/>
        <v>0.4041733946093653</v>
      </c>
      <c r="S9" s="211">
        <v>14220</v>
      </c>
      <c r="T9" s="192">
        <f t="shared" si="3"/>
        <v>0.88312010930319218</v>
      </c>
      <c r="U9" s="211">
        <v>357</v>
      </c>
      <c r="V9" s="192">
        <f t="shared" si="4"/>
        <v>2.2171158862253137E-2</v>
      </c>
      <c r="W9" s="211">
        <v>12028</v>
      </c>
      <c r="X9" s="211">
        <v>370</v>
      </c>
      <c r="Y9" s="192">
        <f t="shared" si="7"/>
        <v>3.0761556368473563E-2</v>
      </c>
      <c r="Z9" s="206">
        <v>1330</v>
      </c>
      <c r="AA9" s="207">
        <v>9</v>
      </c>
      <c r="AB9" s="116">
        <f t="shared" si="8"/>
        <v>6.7669172932330827E-3</v>
      </c>
      <c r="AC9" s="222">
        <v>13358</v>
      </c>
      <c r="AD9" s="223">
        <v>379</v>
      </c>
      <c r="AE9" s="116">
        <f t="shared" si="9"/>
        <v>2.83725108549184E-2</v>
      </c>
      <c r="AG9" s="16"/>
      <c r="AJ9"/>
      <c r="AK9"/>
      <c r="AL9"/>
      <c r="AM9"/>
      <c r="AN9"/>
      <c r="AO9"/>
      <c r="AP9"/>
      <c r="AQ9"/>
      <c r="AR9"/>
      <c r="AS9"/>
    </row>
    <row r="10" spans="1:90" s="11" customFormat="1" ht="15.75" customHeight="1" thickBot="1" x14ac:dyDescent="0.35">
      <c r="A10" s="65" t="s">
        <v>6</v>
      </c>
      <c r="B10" s="92">
        <f>('Summary Statistics KPI 0'!B15)</f>
        <v>31092</v>
      </c>
      <c r="C10" s="85">
        <f>('Summary Statistics KPI 0'!C15)</f>
        <v>1670</v>
      </c>
      <c r="D10" s="85">
        <f>('Summary Statistics KPI 0'!E15)</f>
        <v>2909</v>
      </c>
      <c r="E10" s="85">
        <f>('Summary Statistics KPI 0'!G15)</f>
        <v>372</v>
      </c>
      <c r="F10" s="93">
        <f>('Summary Statistics KPI 0'!I15)</f>
        <v>26885</v>
      </c>
      <c r="G10" s="264">
        <v>0.97199999999999998</v>
      </c>
      <c r="H10" s="266">
        <v>1</v>
      </c>
      <c r="I10" s="206">
        <v>2727</v>
      </c>
      <c r="J10" s="207">
        <v>13923</v>
      </c>
      <c r="K10" s="193">
        <f t="shared" si="5"/>
        <v>0.57633082208792119</v>
      </c>
      <c r="L10" s="211">
        <v>11862</v>
      </c>
      <c r="M10" s="193">
        <f t="shared" si="6"/>
        <v>0.4412125720662079</v>
      </c>
      <c r="N10" s="116">
        <f t="shared" si="0"/>
        <v>0.13511825002171329</v>
      </c>
      <c r="O10" s="211">
        <v>20398</v>
      </c>
      <c r="P10" s="193">
        <f t="shared" si="1"/>
        <v>0.75871303700948489</v>
      </c>
      <c r="Q10" s="211">
        <v>10392</v>
      </c>
      <c r="R10" s="193">
        <f t="shared" si="2"/>
        <v>0.38653524270039058</v>
      </c>
      <c r="S10" s="211">
        <v>23975</v>
      </c>
      <c r="T10" s="193">
        <f t="shared" si="3"/>
        <v>0.89176120513297374</v>
      </c>
      <c r="U10" s="211">
        <v>454</v>
      </c>
      <c r="V10" s="193">
        <f t="shared" si="4"/>
        <v>1.6886739817742236E-2</v>
      </c>
      <c r="W10" s="211">
        <v>21067</v>
      </c>
      <c r="X10" s="211">
        <v>488</v>
      </c>
      <c r="Y10" s="193">
        <f t="shared" si="7"/>
        <v>2.3164190440024685E-2</v>
      </c>
      <c r="Z10" s="206">
        <v>1232</v>
      </c>
      <c r="AA10" s="207">
        <v>5</v>
      </c>
      <c r="AB10" s="195">
        <f t="shared" si="8"/>
        <v>4.0584415584415581E-3</v>
      </c>
      <c r="AC10" s="222">
        <v>22299</v>
      </c>
      <c r="AD10" s="223">
        <v>493</v>
      </c>
      <c r="AE10" s="195">
        <f t="shared" si="9"/>
        <v>2.2108614736086819E-2</v>
      </c>
      <c r="AF10" s="9"/>
      <c r="AG10" s="16"/>
      <c r="AH10" s="9"/>
      <c r="AI10" s="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</row>
    <row r="11" spans="1:90" ht="15.75" customHeight="1" thickBot="1" x14ac:dyDescent="0.35">
      <c r="A11" s="31" t="s">
        <v>7</v>
      </c>
      <c r="B11" s="92">
        <f>('Summary Statistics KPI 0'!B16)</f>
        <v>66331</v>
      </c>
      <c r="C11" s="85">
        <f>('Summary Statistics KPI 0'!C16)</f>
        <v>6897</v>
      </c>
      <c r="D11" s="85">
        <f>('Summary Statistics KPI 0'!E16)</f>
        <v>3274</v>
      </c>
      <c r="E11" s="85">
        <f>('Summary Statistics KPI 0'!G16)</f>
        <v>1629</v>
      </c>
      <c r="F11" s="93">
        <f>('Summary Statistics KPI 0'!I16)</f>
        <v>57789</v>
      </c>
      <c r="G11" s="264">
        <v>0.94699999999999995</v>
      </c>
      <c r="H11" s="266">
        <v>1</v>
      </c>
      <c r="I11" s="206">
        <v>4058</v>
      </c>
      <c r="J11" s="207">
        <v>28899</v>
      </c>
      <c r="K11" s="192">
        <f t="shared" si="5"/>
        <v>0.53784593623792598</v>
      </c>
      <c r="L11" s="211">
        <v>24584</v>
      </c>
      <c r="M11" s="192">
        <f t="shared" si="6"/>
        <v>0.42540968004291474</v>
      </c>
      <c r="N11" s="116">
        <f t="shared" si="0"/>
        <v>0.11243625619501124</v>
      </c>
      <c r="O11" s="211">
        <v>44125</v>
      </c>
      <c r="P11" s="192">
        <f t="shared" si="1"/>
        <v>0.76355361747045281</v>
      </c>
      <c r="Q11" s="211">
        <v>23393</v>
      </c>
      <c r="R11" s="192">
        <f t="shared" si="2"/>
        <v>0.40480022149544032</v>
      </c>
      <c r="S11" s="211">
        <v>50678</v>
      </c>
      <c r="T11" s="192">
        <f t="shared" si="3"/>
        <v>0.87694890030974748</v>
      </c>
      <c r="U11" s="211">
        <v>924</v>
      </c>
      <c r="V11" s="192">
        <f t="shared" si="4"/>
        <v>1.5989202097284952E-2</v>
      </c>
      <c r="W11" s="211">
        <v>43215</v>
      </c>
      <c r="X11" s="211">
        <v>963</v>
      </c>
      <c r="Y11" s="192">
        <f t="shared" si="7"/>
        <v>2.2283929191253039E-2</v>
      </c>
      <c r="Z11" s="206">
        <v>3430</v>
      </c>
      <c r="AA11" s="207">
        <v>0</v>
      </c>
      <c r="AB11" s="116">
        <f t="shared" si="8"/>
        <v>0</v>
      </c>
      <c r="AC11" s="222">
        <v>46645</v>
      </c>
      <c r="AD11" s="223">
        <v>0</v>
      </c>
      <c r="AE11" s="116">
        <f t="shared" si="9"/>
        <v>0</v>
      </c>
      <c r="AG11" s="16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31" t="s">
        <v>8</v>
      </c>
      <c r="B12" s="92">
        <f>('Summary Statistics KPI 0'!B17)</f>
        <v>18371</v>
      </c>
      <c r="C12" s="85">
        <f>('Summary Statistics KPI 0'!C17)</f>
        <v>1548</v>
      </c>
      <c r="D12" s="85">
        <f>('Summary Statistics KPI 0'!E17)</f>
        <v>1337</v>
      </c>
      <c r="E12" s="85">
        <f>('Summary Statistics KPI 0'!G17)</f>
        <v>337</v>
      </c>
      <c r="F12" s="93">
        <f>('Summary Statistics KPI 0'!I17)</f>
        <v>15823</v>
      </c>
      <c r="G12" s="264">
        <v>1</v>
      </c>
      <c r="H12" s="266">
        <v>0.99199999999999999</v>
      </c>
      <c r="I12" s="206">
        <v>2998</v>
      </c>
      <c r="J12" s="207">
        <v>6824</v>
      </c>
      <c r="K12" s="192">
        <f t="shared" si="5"/>
        <v>0.53208576998050683</v>
      </c>
      <c r="L12" s="211">
        <v>6796</v>
      </c>
      <c r="M12" s="192">
        <f t="shared" si="6"/>
        <v>0.42950135878152057</v>
      </c>
      <c r="N12" s="116">
        <f t="shared" si="0"/>
        <v>0.10258441119898626</v>
      </c>
      <c r="O12" s="211">
        <v>10678</v>
      </c>
      <c r="P12" s="192">
        <f t="shared" si="1"/>
        <v>0.67484042217025852</v>
      </c>
      <c r="Q12" s="211">
        <v>5876</v>
      </c>
      <c r="R12" s="192">
        <f t="shared" si="2"/>
        <v>0.3713581495291664</v>
      </c>
      <c r="S12" s="211">
        <v>13027</v>
      </c>
      <c r="T12" s="192">
        <f t="shared" si="3"/>
        <v>0.82329520318523663</v>
      </c>
      <c r="U12" s="211">
        <v>388</v>
      </c>
      <c r="V12" s="192">
        <f t="shared" si="4"/>
        <v>2.4521266510775453E-2</v>
      </c>
      <c r="W12" s="211">
        <v>10886</v>
      </c>
      <c r="X12" s="211">
        <v>524</v>
      </c>
      <c r="Y12" s="192">
        <f t="shared" si="7"/>
        <v>4.8135219548043361E-2</v>
      </c>
      <c r="Z12" s="206">
        <v>891</v>
      </c>
      <c r="AA12" s="207">
        <v>18</v>
      </c>
      <c r="AB12" s="116">
        <f t="shared" si="8"/>
        <v>2.0202020202020204E-2</v>
      </c>
      <c r="AC12" s="222">
        <v>11777</v>
      </c>
      <c r="AD12" s="223">
        <v>542</v>
      </c>
      <c r="AE12" s="116">
        <f t="shared" si="9"/>
        <v>4.6021907107073108E-2</v>
      </c>
      <c r="AG12" s="16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31" t="s">
        <v>9</v>
      </c>
      <c r="B13" s="92">
        <f>('Summary Statistics KPI 0'!B18)</f>
        <v>39943</v>
      </c>
      <c r="C13" s="85">
        <f>('Summary Statistics KPI 0'!C18)</f>
        <v>3457</v>
      </c>
      <c r="D13" s="85">
        <f>('Summary Statistics KPI 0'!E18)</f>
        <v>2301</v>
      </c>
      <c r="E13" s="85">
        <f>('Summary Statistics KPI 0'!G18)</f>
        <v>394</v>
      </c>
      <c r="F13" s="93">
        <f>('Summary Statistics KPI 0'!I18)</f>
        <v>34579</v>
      </c>
      <c r="G13" s="264">
        <v>0.81499999999999995</v>
      </c>
      <c r="H13" s="266">
        <v>0.98599999999999999</v>
      </c>
      <c r="I13" s="206">
        <v>5099</v>
      </c>
      <c r="J13" s="207">
        <v>17518</v>
      </c>
      <c r="K13" s="192">
        <f t="shared" si="5"/>
        <v>0.59423337856173675</v>
      </c>
      <c r="L13" s="211">
        <v>14580</v>
      </c>
      <c r="M13" s="192">
        <f t="shared" si="6"/>
        <v>0.42164319384597587</v>
      </c>
      <c r="N13" s="116">
        <f t="shared" si="0"/>
        <v>0.17259018471576087</v>
      </c>
      <c r="O13" s="211">
        <v>24484</v>
      </c>
      <c r="P13" s="192">
        <f t="shared" si="1"/>
        <v>0.70805980508401056</v>
      </c>
      <c r="Q13" s="211">
        <v>13853</v>
      </c>
      <c r="R13" s="192">
        <f t="shared" si="2"/>
        <v>0.4006188727262211</v>
      </c>
      <c r="S13" s="211">
        <v>28300</v>
      </c>
      <c r="T13" s="192">
        <f t="shared" si="3"/>
        <v>0.81841580149801907</v>
      </c>
      <c r="U13" s="211">
        <v>590</v>
      </c>
      <c r="V13" s="192">
        <f t="shared" si="4"/>
        <v>1.7062378900488735E-2</v>
      </c>
      <c r="W13" s="211">
        <v>24782</v>
      </c>
      <c r="X13" s="211">
        <v>583</v>
      </c>
      <c r="Y13" s="192">
        <f t="shared" si="7"/>
        <v>2.3525139213945605E-2</v>
      </c>
      <c r="Z13" s="206">
        <v>1986</v>
      </c>
      <c r="AA13" s="207">
        <v>44</v>
      </c>
      <c r="AB13" s="116">
        <f t="shared" si="8"/>
        <v>2.2155085599194362E-2</v>
      </c>
      <c r="AC13" s="222">
        <v>26768</v>
      </c>
      <c r="AD13" s="223">
        <v>627</v>
      </c>
      <c r="AE13" s="116">
        <f t="shared" si="9"/>
        <v>2.3423490735206217E-2</v>
      </c>
      <c r="AG13" s="16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31" t="s">
        <v>10</v>
      </c>
      <c r="B14" s="92">
        <f>('Summary Statistics KPI 0'!B19)</f>
        <v>45466</v>
      </c>
      <c r="C14" s="85">
        <f>('Summary Statistics KPI 0'!C19)</f>
        <v>2874</v>
      </c>
      <c r="D14" s="85">
        <f>('Summary Statistics KPI 0'!E19)</f>
        <v>5160</v>
      </c>
      <c r="E14" s="85">
        <f>('Summary Statistics KPI 0'!G19)</f>
        <v>287</v>
      </c>
      <c r="F14" s="93">
        <f>('Summary Statistics KPI 0'!I19)</f>
        <v>37719</v>
      </c>
      <c r="G14" s="264">
        <v>1</v>
      </c>
      <c r="H14" s="266">
        <v>0.995</v>
      </c>
      <c r="I14" s="206">
        <v>4502</v>
      </c>
      <c r="J14" s="207">
        <v>17582</v>
      </c>
      <c r="K14" s="192">
        <f t="shared" si="5"/>
        <v>0.52930728241563052</v>
      </c>
      <c r="L14" s="211">
        <v>15524</v>
      </c>
      <c r="M14" s="192">
        <f t="shared" si="6"/>
        <v>0.41156976590047456</v>
      </c>
      <c r="N14" s="116">
        <f t="shared" si="0"/>
        <v>0.11773751651515596</v>
      </c>
      <c r="O14" s="211">
        <v>27797</v>
      </c>
      <c r="P14" s="192">
        <f t="shared" si="1"/>
        <v>0.73694954797317003</v>
      </c>
      <c r="Q14" s="211">
        <v>14726</v>
      </c>
      <c r="R14" s="192">
        <f t="shared" si="2"/>
        <v>0.39041331954717784</v>
      </c>
      <c r="S14" s="211">
        <v>32418</v>
      </c>
      <c r="T14" s="192">
        <f t="shared" si="3"/>
        <v>0.85946074922452875</v>
      </c>
      <c r="U14" s="211">
        <v>613</v>
      </c>
      <c r="V14" s="192">
        <f t="shared" si="4"/>
        <v>1.6251756409236724E-2</v>
      </c>
      <c r="W14" s="211">
        <v>27353</v>
      </c>
      <c r="X14" s="211">
        <v>666</v>
      </c>
      <c r="Y14" s="192">
        <f t="shared" si="7"/>
        <v>2.4348334734764013E-2</v>
      </c>
      <c r="Z14" s="206">
        <v>2975</v>
      </c>
      <c r="AA14" s="207">
        <v>49</v>
      </c>
      <c r="AB14" s="116">
        <f t="shared" si="8"/>
        <v>1.6470588235294119E-2</v>
      </c>
      <c r="AC14" s="222">
        <v>30328</v>
      </c>
      <c r="AD14" s="223">
        <v>715</v>
      </c>
      <c r="AE14" s="116">
        <f t="shared" si="9"/>
        <v>2.3575573727248746E-2</v>
      </c>
      <c r="AG14" s="16"/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31" t="s">
        <v>11</v>
      </c>
      <c r="B15" s="92">
        <f>('Summary Statistics KPI 0'!B20)</f>
        <v>1243</v>
      </c>
      <c r="C15" s="85">
        <f>('Summary Statistics KPI 0'!C20)</f>
        <v>86</v>
      </c>
      <c r="D15" s="85">
        <f>('Summary Statistics KPI 0'!E20)</f>
        <v>93</v>
      </c>
      <c r="E15" s="85">
        <f>('Summary Statistics KPI 0'!G20)</f>
        <v>11</v>
      </c>
      <c r="F15" s="93">
        <f>('Summary Statistics KPI 0'!I20)</f>
        <v>1075</v>
      </c>
      <c r="G15" s="264">
        <v>1</v>
      </c>
      <c r="H15" s="266">
        <v>1</v>
      </c>
      <c r="I15" s="206">
        <v>11</v>
      </c>
      <c r="J15" s="207">
        <v>599</v>
      </c>
      <c r="K15" s="192">
        <f t="shared" si="5"/>
        <v>0.56296992481203012</v>
      </c>
      <c r="L15" s="211">
        <v>530</v>
      </c>
      <c r="M15" s="192">
        <f t="shared" si="6"/>
        <v>0.49302325581395351</v>
      </c>
      <c r="N15" s="116">
        <f t="shared" si="0"/>
        <v>6.9946668998076611E-2</v>
      </c>
      <c r="O15" s="211">
        <v>918</v>
      </c>
      <c r="P15" s="192">
        <f t="shared" si="1"/>
        <v>0.85395348837209306</v>
      </c>
      <c r="Q15" s="211">
        <v>476</v>
      </c>
      <c r="R15" s="192">
        <f t="shared" si="2"/>
        <v>0.44279069767441859</v>
      </c>
      <c r="S15" s="211">
        <v>1006</v>
      </c>
      <c r="T15" s="192">
        <f t="shared" si="3"/>
        <v>0.93581395348837204</v>
      </c>
      <c r="U15" s="211">
        <v>20</v>
      </c>
      <c r="V15" s="192">
        <f t="shared" si="4"/>
        <v>1.8604651162790697E-2</v>
      </c>
      <c r="W15" s="211">
        <v>962</v>
      </c>
      <c r="X15" s="211">
        <v>25</v>
      </c>
      <c r="Y15" s="192">
        <f t="shared" si="7"/>
        <v>2.5987525987525989E-2</v>
      </c>
      <c r="Z15" s="206">
        <v>52</v>
      </c>
      <c r="AA15" s="207">
        <v>0</v>
      </c>
      <c r="AB15" s="116">
        <f t="shared" si="8"/>
        <v>0</v>
      </c>
      <c r="AC15" s="222">
        <v>1014</v>
      </c>
      <c r="AD15" s="223">
        <v>0</v>
      </c>
      <c r="AE15" s="116">
        <f t="shared" si="9"/>
        <v>0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31" t="s">
        <v>12</v>
      </c>
      <c r="B16" s="92">
        <f>('Summary Statistics KPI 0'!B21)</f>
        <v>1222</v>
      </c>
      <c r="C16" s="85">
        <f>('Summary Statistics KPI 0'!C21)</f>
        <v>122</v>
      </c>
      <c r="D16" s="85">
        <f>('Summary Statistics KPI 0'!E21)</f>
        <v>78</v>
      </c>
      <c r="E16" s="85">
        <f>('Summary Statistics KPI 0'!G21)</f>
        <v>39</v>
      </c>
      <c r="F16" s="93">
        <f>('Summary Statistics KPI 0'!I21)</f>
        <v>1061</v>
      </c>
      <c r="G16" s="264">
        <v>1</v>
      </c>
      <c r="H16" s="266">
        <v>1</v>
      </c>
      <c r="I16" s="206">
        <v>379</v>
      </c>
      <c r="J16" s="207">
        <v>2</v>
      </c>
      <c r="K16" s="192">
        <v>2E-3</v>
      </c>
      <c r="L16" s="211">
        <v>379</v>
      </c>
      <c r="M16" s="192">
        <f t="shared" si="6"/>
        <v>0.35721017907634306</v>
      </c>
      <c r="N16" s="116" t="s">
        <v>100</v>
      </c>
      <c r="O16" s="211">
        <v>767</v>
      </c>
      <c r="P16" s="192">
        <f t="shared" si="1"/>
        <v>0.72290292177191329</v>
      </c>
      <c r="Q16" s="211">
        <v>318</v>
      </c>
      <c r="R16" s="192">
        <f t="shared" si="2"/>
        <v>0.29971724787935911</v>
      </c>
      <c r="S16" s="211">
        <v>954</v>
      </c>
      <c r="T16" s="192">
        <f t="shared" si="3"/>
        <v>0.89915174363807726</v>
      </c>
      <c r="U16" s="211">
        <v>14</v>
      </c>
      <c r="V16" s="192">
        <f t="shared" si="4"/>
        <v>1.3195098963242224E-2</v>
      </c>
      <c r="W16" s="211">
        <v>821</v>
      </c>
      <c r="X16" s="211">
        <v>16</v>
      </c>
      <c r="Y16" s="192">
        <f t="shared" si="7"/>
        <v>1.9488428745432398E-2</v>
      </c>
      <c r="Z16" s="206">
        <v>55</v>
      </c>
      <c r="AA16" s="207">
        <v>0</v>
      </c>
      <c r="AB16" s="116">
        <f t="shared" si="8"/>
        <v>0</v>
      </c>
      <c r="AC16" s="222">
        <v>876</v>
      </c>
      <c r="AD16" s="223">
        <v>0</v>
      </c>
      <c r="AE16" s="116">
        <f t="shared" si="9"/>
        <v>0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31" t="s">
        <v>13</v>
      </c>
      <c r="B17" s="92">
        <f>('Summary Statistics KPI 0'!B22)</f>
        <v>24762</v>
      </c>
      <c r="C17" s="85">
        <f>('Summary Statistics KPI 0'!C22)</f>
        <v>2223</v>
      </c>
      <c r="D17" s="85">
        <f>('Summary Statistics KPI 0'!E22)</f>
        <v>1802</v>
      </c>
      <c r="E17" s="85">
        <f>('Summary Statistics KPI 0'!G22)</f>
        <v>557</v>
      </c>
      <c r="F17" s="93">
        <f>('Summary Statistics KPI 0'!I22)</f>
        <v>21294</v>
      </c>
      <c r="G17" s="264">
        <v>0.84499999999999997</v>
      </c>
      <c r="H17" s="266">
        <v>0.96099999999999997</v>
      </c>
      <c r="I17" s="206">
        <v>2981</v>
      </c>
      <c r="J17" s="207">
        <v>9010</v>
      </c>
      <c r="K17" s="192">
        <f t="shared" si="5"/>
        <v>0.49200021842407032</v>
      </c>
      <c r="L17" s="211">
        <v>8794</v>
      </c>
      <c r="M17" s="192">
        <f t="shared" si="6"/>
        <v>0.41298018221095145</v>
      </c>
      <c r="N17" s="116">
        <f>(K17-M17)</f>
        <v>7.9020036213118872E-2</v>
      </c>
      <c r="O17" s="211">
        <v>15394</v>
      </c>
      <c r="P17" s="192">
        <f t="shared" si="1"/>
        <v>0.72292664600356904</v>
      </c>
      <c r="Q17" s="211">
        <v>8127</v>
      </c>
      <c r="R17" s="192">
        <f t="shared" si="2"/>
        <v>0.38165680473372782</v>
      </c>
      <c r="S17" s="211">
        <v>18475</v>
      </c>
      <c r="T17" s="192">
        <f t="shared" si="3"/>
        <v>0.86761529069221377</v>
      </c>
      <c r="U17" s="211">
        <v>426</v>
      </c>
      <c r="V17" s="192">
        <f t="shared" si="4"/>
        <v>2.0005635390250773E-2</v>
      </c>
      <c r="W17" s="211">
        <v>16235</v>
      </c>
      <c r="X17" s="211">
        <v>476</v>
      </c>
      <c r="Y17" s="192">
        <f t="shared" si="7"/>
        <v>2.9319371727748691E-2</v>
      </c>
      <c r="Z17" s="206">
        <v>1301</v>
      </c>
      <c r="AA17" s="207">
        <v>20</v>
      </c>
      <c r="AB17" s="116">
        <f t="shared" si="8"/>
        <v>1.5372790161414296E-2</v>
      </c>
      <c r="AC17" s="222">
        <v>17536</v>
      </c>
      <c r="AD17" s="223">
        <v>496</v>
      </c>
      <c r="AE17" s="116">
        <f t="shared" si="9"/>
        <v>2.8284671532846715E-2</v>
      </c>
      <c r="AJ17"/>
      <c r="AK17"/>
      <c r="AL17"/>
      <c r="AM17"/>
      <c r="AN17"/>
      <c r="AO17"/>
      <c r="AP17"/>
      <c r="AQ17"/>
      <c r="AR17"/>
      <c r="AS17"/>
    </row>
    <row r="18" spans="1:90" ht="15.75" customHeight="1" thickBot="1" x14ac:dyDescent="0.35">
      <c r="A18" s="91" t="s">
        <v>21</v>
      </c>
      <c r="B18" s="94">
        <f>('Summary Statistics KPI 0'!B23)</f>
        <v>1511</v>
      </c>
      <c r="C18" s="109">
        <f>('Summary Statistics KPI 0'!C23)</f>
        <v>178</v>
      </c>
      <c r="D18" s="109">
        <f>('Summary Statistics KPI 0'!E23)</f>
        <v>98</v>
      </c>
      <c r="E18" s="109">
        <f>('Summary Statistics KPI 0'!G23)</f>
        <v>29</v>
      </c>
      <c r="F18" s="110">
        <f>('Summary Statistics KPI 0'!I23)</f>
        <v>1264</v>
      </c>
      <c r="G18" s="264">
        <v>0.97699999999999998</v>
      </c>
      <c r="H18" s="267">
        <v>1</v>
      </c>
      <c r="I18" s="208">
        <v>162</v>
      </c>
      <c r="J18" s="209">
        <v>594</v>
      </c>
      <c r="K18" s="194">
        <f t="shared" si="5"/>
        <v>0.53901996370235938</v>
      </c>
      <c r="L18" s="212">
        <v>530</v>
      </c>
      <c r="M18" s="194">
        <f t="shared" si="6"/>
        <v>0.41930379746835444</v>
      </c>
      <c r="N18" s="117">
        <f>(K18-M18)</f>
        <v>0.11971616623400494</v>
      </c>
      <c r="O18" s="212">
        <v>986</v>
      </c>
      <c r="P18" s="194">
        <f t="shared" si="1"/>
        <v>0.78006329113924056</v>
      </c>
      <c r="Q18" s="212">
        <v>506</v>
      </c>
      <c r="R18" s="194">
        <f t="shared" si="2"/>
        <v>0.40031645569620256</v>
      </c>
      <c r="S18" s="212">
        <v>1137</v>
      </c>
      <c r="T18" s="194">
        <f t="shared" si="3"/>
        <v>0.89952531645569622</v>
      </c>
      <c r="U18" s="212">
        <v>21</v>
      </c>
      <c r="V18" s="194">
        <f t="shared" si="4"/>
        <v>1.661392405063291E-2</v>
      </c>
      <c r="W18" s="212">
        <v>982</v>
      </c>
      <c r="X18" s="212">
        <v>21</v>
      </c>
      <c r="Y18" s="194">
        <f t="shared" si="7"/>
        <v>2.1384928716904276E-2</v>
      </c>
      <c r="Z18" s="208">
        <v>89</v>
      </c>
      <c r="AA18" s="209">
        <v>2</v>
      </c>
      <c r="AB18" s="196">
        <f t="shared" si="8"/>
        <v>2.247191011235955E-2</v>
      </c>
      <c r="AC18" s="224">
        <v>1071</v>
      </c>
      <c r="AD18" s="225">
        <v>23</v>
      </c>
      <c r="AE18" s="196">
        <f t="shared" si="9"/>
        <v>2.1475256769374416E-2</v>
      </c>
      <c r="AJ18"/>
      <c r="AK18"/>
      <c r="AL18"/>
      <c r="AM18"/>
      <c r="AN18"/>
      <c r="AO18"/>
      <c r="AP18"/>
      <c r="AQ18"/>
      <c r="AR18"/>
      <c r="AS18"/>
      <c r="CJ18" s="169"/>
      <c r="CK18" s="169"/>
      <c r="CL18" s="169"/>
    </row>
    <row r="19" spans="1:90" s="169" customFormat="1" ht="15.75" customHeight="1" thickBot="1" x14ac:dyDescent="0.3">
      <c r="A19" s="151" t="s">
        <v>60</v>
      </c>
      <c r="B19" s="111">
        <f>('Summary Statistics KPI 0'!B24)</f>
        <v>312843</v>
      </c>
      <c r="C19" s="112">
        <f>('Summary Statistics KPI 0'!C24)</f>
        <v>24978</v>
      </c>
      <c r="D19" s="112">
        <f>('Summary Statistics KPI 0'!E24)</f>
        <v>23226</v>
      </c>
      <c r="E19" s="112">
        <f>('Summary Statistics KPI 0'!G24)</f>
        <v>4487</v>
      </c>
      <c r="F19" s="113">
        <f>('Summary Statistics KPI 0'!I24)</f>
        <v>269126</v>
      </c>
      <c r="G19" s="265">
        <v>0.94299999999999995</v>
      </c>
      <c r="H19" s="263">
        <v>0.99299999999999999</v>
      </c>
      <c r="I19" s="213">
        <f>SUM(I5:I18)</f>
        <v>29216</v>
      </c>
      <c r="J19" s="214">
        <f>SUM(J5:J18)</f>
        <v>130862</v>
      </c>
      <c r="K19" s="152">
        <f t="shared" si="5"/>
        <v>0.54546288191405112</v>
      </c>
      <c r="L19" s="213">
        <f>SUM(L5:L18)</f>
        <v>113776</v>
      </c>
      <c r="M19" s="152">
        <f t="shared" si="6"/>
        <v>0.42276108588542172</v>
      </c>
      <c r="N19" s="167">
        <f>(K19-M19)</f>
        <v>0.12270179602862941</v>
      </c>
      <c r="O19" s="215">
        <f>SUM(O5:O18)</f>
        <v>203183</v>
      </c>
      <c r="P19" s="152">
        <f t="shared" si="1"/>
        <v>0.7549735068332305</v>
      </c>
      <c r="Q19" s="213">
        <f>SUM(Q5:Q18)</f>
        <v>107311</v>
      </c>
      <c r="R19" s="152">
        <f t="shared" si="2"/>
        <v>0.39873888067299335</v>
      </c>
      <c r="S19" s="213">
        <f>SUM(S5:S18)</f>
        <v>233767</v>
      </c>
      <c r="T19" s="152">
        <f t="shared" si="3"/>
        <v>0.86861544406709124</v>
      </c>
      <c r="U19" s="213">
        <f>SUM(U5:U18)</f>
        <v>4807</v>
      </c>
      <c r="V19" s="152">
        <f t="shared" si="4"/>
        <v>1.7861522112319138E-2</v>
      </c>
      <c r="W19" s="213">
        <f>SUM(W5:W18)</f>
        <v>204360</v>
      </c>
      <c r="X19" s="214">
        <f>SUM(X5:X18)</f>
        <v>5174</v>
      </c>
      <c r="Y19" s="152">
        <f t="shared" si="7"/>
        <v>2.5318066157760815E-2</v>
      </c>
      <c r="Z19" s="216">
        <f>SUM(Z5:Z18)</f>
        <v>16790</v>
      </c>
      <c r="AA19" s="217">
        <f>SUM(AA5:AA18)</f>
        <v>178</v>
      </c>
      <c r="AB19" s="152">
        <f>AA19/Z19</f>
        <v>1.0601548540798094E-2</v>
      </c>
      <c r="AC19" s="218">
        <f>SUM(AC5:AC18)</f>
        <v>221150</v>
      </c>
      <c r="AD19" s="219">
        <f>SUM(AD5:AD18)</f>
        <v>4348</v>
      </c>
      <c r="AE19" s="152">
        <f t="shared" si="9"/>
        <v>1.9660863667194214E-2</v>
      </c>
      <c r="AF19" s="168"/>
      <c r="AG19" s="168"/>
      <c r="AH19" s="168"/>
      <c r="AI19" s="168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2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2"/>
      <c r="M22" s="58"/>
      <c r="N22" s="58"/>
      <c r="R22" s="58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L23" s="2"/>
      <c r="M23" s="58"/>
      <c r="N23" s="58"/>
      <c r="R23" s="58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47"/>
      <c r="L24" s="2"/>
      <c r="M24" s="58"/>
      <c r="N24" s="58"/>
      <c r="R24" s="58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J25" s="2"/>
      <c r="AJ25"/>
      <c r="AK25"/>
      <c r="AL25"/>
      <c r="AM25"/>
      <c r="AN25"/>
      <c r="AO25"/>
      <c r="AP25"/>
      <c r="AQ25"/>
      <c r="AR25"/>
      <c r="AS25"/>
    </row>
    <row r="26" spans="1:90" x14ac:dyDescent="0.25"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2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J28" s="2"/>
      <c r="K28"/>
      <c r="AJ28"/>
      <c r="AK28"/>
      <c r="AL28"/>
      <c r="AM28"/>
      <c r="AN28"/>
      <c r="AO28"/>
      <c r="AP28"/>
      <c r="AQ28"/>
      <c r="AR28"/>
      <c r="AS28"/>
    </row>
    <row r="29" spans="1:90" x14ac:dyDescent="0.25">
      <c r="AJ29"/>
      <c r="AK29"/>
      <c r="AL29"/>
      <c r="AM29"/>
      <c r="AN29"/>
      <c r="AO29"/>
      <c r="AP29"/>
      <c r="AQ29"/>
      <c r="AR29"/>
      <c r="AS29"/>
    </row>
  </sheetData>
  <mergeCells count="31">
    <mergeCell ref="Z1:AB1"/>
    <mergeCell ref="AC1:AE1"/>
    <mergeCell ref="W3:Y3"/>
    <mergeCell ref="S1:T1"/>
    <mergeCell ref="U1:V1"/>
    <mergeCell ref="W1:Y1"/>
    <mergeCell ref="S3:T3"/>
    <mergeCell ref="U3:V3"/>
    <mergeCell ref="Z3:AB3"/>
    <mergeCell ref="AC3:AE3"/>
    <mergeCell ref="S2:T2"/>
    <mergeCell ref="U2:V2"/>
    <mergeCell ref="W2:Y2"/>
    <mergeCell ref="Z2:AB2"/>
    <mergeCell ref="AC2:AE2"/>
    <mergeCell ref="Q1:R1"/>
    <mergeCell ref="I1:K1"/>
    <mergeCell ref="L1:M1"/>
    <mergeCell ref="E3:F3"/>
    <mergeCell ref="I3:K3"/>
    <mergeCell ref="B1:F1"/>
    <mergeCell ref="O1:P1"/>
    <mergeCell ref="O3:P3"/>
    <mergeCell ref="L3:M3"/>
    <mergeCell ref="Q3:R3"/>
    <mergeCell ref="B2:F2"/>
    <mergeCell ref="I2:K2"/>
    <mergeCell ref="L2:M2"/>
    <mergeCell ref="O2:P2"/>
    <mergeCell ref="Q2:R2"/>
    <mergeCell ref="G1:H1"/>
  </mergeCells>
  <phoneticPr fontId="2" type="noConversion"/>
  <pageMargins left="0.23622047244094491" right="0.19685039370078741" top="1.299212598425197" bottom="0.98425196850393704" header="0.51181102362204722" footer="0.51181102362204722"/>
  <pageSetup paperSize="9" scale="51" orientation="landscape" r:id="rId1"/>
  <headerFooter alignWithMargins="0">
    <oddHeader>&amp;CDiabetic Retinopathy Screening - &amp;A</oddHeader>
    <oddFooter>&amp;C&amp;Z&amp;F</oddFooter>
  </headerFooter>
  <ignoredErrors>
    <ignoredError sqref="K19 P19 R19 T19 V19 Y19 AB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"/>
  <sheetViews>
    <sheetView topLeftCell="A4" workbookViewId="0">
      <selection activeCell="U25" sqref="U25"/>
    </sheetView>
  </sheetViews>
  <sheetFormatPr defaultRowHeight="12.5" x14ac:dyDescent="0.25"/>
  <cols>
    <col min="1" max="1" width="25.81640625" customWidth="1"/>
    <col min="2" max="2" width="10.1796875" hidden="1" customWidth="1"/>
    <col min="3" max="3" width="10.54296875" hidden="1" customWidth="1"/>
    <col min="4" max="4" width="11.54296875" hidden="1" customWidth="1"/>
    <col min="5" max="6" width="9.1796875" hidden="1" customWidth="1"/>
    <col min="7" max="7" width="9.453125" customWidth="1"/>
    <col min="8" max="9" width="9.453125" hidden="1" customWidth="1"/>
    <col min="10" max="10" width="9.453125" style="2" hidden="1" customWidth="1"/>
    <col min="11" max="12" width="9.453125" hidden="1" customWidth="1"/>
    <col min="13" max="13" width="9.453125" style="2" hidden="1" customWidth="1"/>
    <col min="14" max="15" width="9.453125" hidden="1" customWidth="1"/>
    <col min="16" max="16" width="9.453125" style="2" hidden="1" customWidth="1"/>
    <col min="17" max="20" width="9.453125" customWidth="1"/>
    <col min="21" max="21" width="9.453125" style="2" customWidth="1"/>
    <col min="22" max="42" width="9.1796875" style="9"/>
  </cols>
  <sheetData>
    <row r="1" spans="1:42" ht="39" customHeight="1" thickBot="1" x14ac:dyDescent="0.3">
      <c r="B1" s="3" t="s">
        <v>0</v>
      </c>
      <c r="C1" s="4"/>
      <c r="D1" s="4"/>
      <c r="E1" s="4"/>
      <c r="F1" s="4"/>
      <c r="G1" s="27"/>
      <c r="H1" s="309" t="s">
        <v>32</v>
      </c>
      <c r="I1" s="310"/>
      <c r="J1" s="311"/>
      <c r="K1" s="296" t="s">
        <v>43</v>
      </c>
      <c r="L1" s="281"/>
      <c r="M1" s="282"/>
      <c r="N1" s="296" t="s">
        <v>36</v>
      </c>
      <c r="O1" s="281"/>
      <c r="P1" s="282"/>
      <c r="Q1" s="296" t="s">
        <v>44</v>
      </c>
      <c r="R1" s="281"/>
      <c r="S1" s="282"/>
      <c r="T1" s="296" t="s">
        <v>42</v>
      </c>
      <c r="U1" s="282"/>
    </row>
    <row r="2" spans="1:42" ht="39" customHeight="1" thickBot="1" x14ac:dyDescent="0.3">
      <c r="A2" s="315" t="s">
        <v>103</v>
      </c>
      <c r="B2" s="315"/>
      <c r="C2" s="315"/>
      <c r="D2" s="315"/>
      <c r="E2" s="315"/>
      <c r="F2" s="315"/>
      <c r="G2" s="315"/>
      <c r="H2" s="62"/>
      <c r="I2" s="62"/>
      <c r="J2" s="199"/>
      <c r="K2" s="201"/>
      <c r="L2" s="200"/>
      <c r="M2" s="201"/>
      <c r="N2" s="201"/>
      <c r="O2" s="200"/>
      <c r="P2" s="199"/>
      <c r="Q2" s="312" t="s">
        <v>110</v>
      </c>
      <c r="R2" s="313"/>
      <c r="S2" s="313"/>
      <c r="T2" s="313"/>
      <c r="U2" s="314"/>
      <c r="AP2"/>
    </row>
    <row r="3" spans="1:42" s="23" customFormat="1" ht="76.650000000000006" customHeight="1" thickBot="1" x14ac:dyDescent="0.35">
      <c r="A3" s="316" t="s">
        <v>111</v>
      </c>
      <c r="B3" s="317"/>
      <c r="C3" s="317"/>
      <c r="D3" s="317"/>
      <c r="E3" s="317"/>
      <c r="F3" s="317"/>
      <c r="G3" s="318"/>
      <c r="H3" s="322" t="s">
        <v>89</v>
      </c>
      <c r="I3" s="323"/>
      <c r="J3" s="323"/>
      <c r="K3" s="28"/>
      <c r="L3" s="29"/>
      <c r="M3" s="30"/>
      <c r="N3" s="29"/>
      <c r="O3" s="29"/>
      <c r="P3" s="30"/>
      <c r="Q3" s="319" t="s">
        <v>112</v>
      </c>
      <c r="R3" s="320"/>
      <c r="S3" s="320"/>
      <c r="T3" s="320"/>
      <c r="U3" s="32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37" customFormat="1" ht="132.75" customHeight="1" thickBot="1" x14ac:dyDescent="0.3">
      <c r="A4" s="125" t="s">
        <v>18</v>
      </c>
      <c r="B4" s="50" t="s">
        <v>1</v>
      </c>
      <c r="C4" s="126" t="s">
        <v>14</v>
      </c>
      <c r="D4" s="126" t="s">
        <v>19</v>
      </c>
      <c r="E4" s="126" t="s">
        <v>15</v>
      </c>
      <c r="F4" s="127" t="s">
        <v>16</v>
      </c>
      <c r="G4" s="34" t="s">
        <v>41</v>
      </c>
      <c r="H4" s="34" t="s">
        <v>33</v>
      </c>
      <c r="I4" s="35" t="s">
        <v>58</v>
      </c>
      <c r="J4" s="33" t="s">
        <v>67</v>
      </c>
      <c r="K4" s="34" t="s">
        <v>34</v>
      </c>
      <c r="L4" s="35" t="s">
        <v>35</v>
      </c>
      <c r="M4" s="33" t="s">
        <v>68</v>
      </c>
      <c r="N4" s="34" t="s">
        <v>37</v>
      </c>
      <c r="O4" s="35" t="s">
        <v>82</v>
      </c>
      <c r="P4" s="33" t="s">
        <v>69</v>
      </c>
      <c r="Q4" s="34" t="s">
        <v>38</v>
      </c>
      <c r="R4" s="35" t="s">
        <v>39</v>
      </c>
      <c r="S4" s="98" t="s">
        <v>40</v>
      </c>
      <c r="T4" s="34" t="s">
        <v>81</v>
      </c>
      <c r="U4" s="33" t="s">
        <v>70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5.75" customHeight="1" x14ac:dyDescent="0.3">
      <c r="A5" s="128" t="s">
        <v>20</v>
      </c>
      <c r="B5" s="129">
        <v>20730</v>
      </c>
      <c r="C5" s="130">
        <v>1531</v>
      </c>
      <c r="D5" s="130">
        <v>1400</v>
      </c>
      <c r="E5" s="130">
        <v>11</v>
      </c>
      <c r="F5" s="131">
        <v>17810</v>
      </c>
      <c r="G5" s="226">
        <v>9306</v>
      </c>
      <c r="H5" s="227">
        <v>13384</v>
      </c>
      <c r="I5" s="227">
        <v>641</v>
      </c>
      <c r="J5" s="123">
        <f>I5/H5</f>
        <v>4.789300657501494E-2</v>
      </c>
      <c r="K5" s="227">
        <v>2313</v>
      </c>
      <c r="L5" s="227">
        <v>91</v>
      </c>
      <c r="M5" s="123">
        <f>L5/K5</f>
        <v>3.9342844790315606E-2</v>
      </c>
      <c r="N5" s="227">
        <v>15697</v>
      </c>
      <c r="O5" s="227">
        <v>732</v>
      </c>
      <c r="P5" s="123">
        <f t="shared" ref="P5:P18" si="0">O5/N5</f>
        <v>4.6633114607886855E-2</v>
      </c>
      <c r="Q5" s="226">
        <v>47</v>
      </c>
      <c r="R5" s="226">
        <v>2</v>
      </c>
      <c r="S5" s="226">
        <v>1</v>
      </c>
      <c r="T5" s="228">
        <v>9102</v>
      </c>
      <c r="U5" s="191">
        <f>T5/G5</f>
        <v>0.97807865892972279</v>
      </c>
    </row>
    <row r="6" spans="1:42" ht="15.75" customHeight="1" x14ac:dyDescent="0.3">
      <c r="A6" s="31" t="s">
        <v>2</v>
      </c>
      <c r="B6" s="5">
        <v>6405</v>
      </c>
      <c r="C6" s="6">
        <v>787</v>
      </c>
      <c r="D6" s="6">
        <v>1054</v>
      </c>
      <c r="E6" s="6">
        <v>59</v>
      </c>
      <c r="F6" s="7">
        <v>4623</v>
      </c>
      <c r="G6" s="229">
        <v>2615</v>
      </c>
      <c r="H6" s="230">
        <v>3230</v>
      </c>
      <c r="I6" s="230">
        <v>119</v>
      </c>
      <c r="J6" s="116">
        <f t="shared" ref="J6:J19" si="1">I6/H6</f>
        <v>3.6842105263157891E-2</v>
      </c>
      <c r="K6" s="230">
        <v>288</v>
      </c>
      <c r="L6" s="230">
        <v>0</v>
      </c>
      <c r="M6" s="116">
        <f t="shared" ref="M6:M19" si="2">L6/K6</f>
        <v>0</v>
      </c>
      <c r="N6" s="230">
        <v>3518</v>
      </c>
      <c r="O6" s="230">
        <v>119</v>
      </c>
      <c r="P6" s="116">
        <f t="shared" si="0"/>
        <v>3.3826037521318929E-2</v>
      </c>
      <c r="Q6" s="229">
        <v>91</v>
      </c>
      <c r="R6" s="229">
        <v>3</v>
      </c>
      <c r="S6" s="229">
        <v>2</v>
      </c>
      <c r="T6" s="231">
        <v>2506</v>
      </c>
      <c r="U6" s="192">
        <f t="shared" ref="U6:U19" si="3">T6/G6</f>
        <v>0.95831739961759077</v>
      </c>
    </row>
    <row r="7" spans="1:42" ht="15.75" customHeight="1" x14ac:dyDescent="0.3">
      <c r="A7" s="32" t="s">
        <v>3</v>
      </c>
      <c r="B7" s="5">
        <v>8329</v>
      </c>
      <c r="C7" s="6">
        <v>849</v>
      </c>
      <c r="D7" s="6">
        <v>465</v>
      </c>
      <c r="E7" s="6">
        <v>146</v>
      </c>
      <c r="F7" s="7">
        <v>7161</v>
      </c>
      <c r="G7" s="229">
        <v>4379</v>
      </c>
      <c r="H7" s="230">
        <v>6692</v>
      </c>
      <c r="I7" s="230">
        <v>86</v>
      </c>
      <c r="J7" s="116">
        <f t="shared" si="1"/>
        <v>1.2851165570830842E-2</v>
      </c>
      <c r="K7" s="230">
        <v>97</v>
      </c>
      <c r="L7" s="230">
        <v>10</v>
      </c>
      <c r="M7" s="116">
        <f t="shared" si="2"/>
        <v>0.10309278350515463</v>
      </c>
      <c r="N7" s="230">
        <v>6789</v>
      </c>
      <c r="O7" s="230">
        <v>96</v>
      </c>
      <c r="P7" s="116">
        <f t="shared" si="0"/>
        <v>1.4140521431727796E-2</v>
      </c>
      <c r="Q7" s="229">
        <v>17</v>
      </c>
      <c r="R7" s="229">
        <v>1</v>
      </c>
      <c r="S7" s="229">
        <v>1</v>
      </c>
      <c r="T7" s="231">
        <v>4317</v>
      </c>
      <c r="U7" s="192">
        <f t="shared" si="3"/>
        <v>0.98584151632792871</v>
      </c>
    </row>
    <row r="8" spans="1:42" ht="15.75" customHeight="1" x14ac:dyDescent="0.3">
      <c r="A8" s="31" t="s">
        <v>4</v>
      </c>
      <c r="B8" s="5">
        <v>18157</v>
      </c>
      <c r="C8" s="6">
        <v>2176</v>
      </c>
      <c r="D8" s="6">
        <v>514</v>
      </c>
      <c r="E8" s="6">
        <v>446</v>
      </c>
      <c r="F8" s="7">
        <v>15913</v>
      </c>
      <c r="G8" s="229">
        <v>8253</v>
      </c>
      <c r="H8" s="230">
        <v>11234</v>
      </c>
      <c r="I8" s="230">
        <v>460</v>
      </c>
      <c r="J8" s="116">
        <f t="shared" si="1"/>
        <v>4.094712479971515E-2</v>
      </c>
      <c r="K8" s="230">
        <v>1748</v>
      </c>
      <c r="L8" s="230">
        <v>41</v>
      </c>
      <c r="M8" s="116">
        <f t="shared" si="2"/>
        <v>2.345537757437071E-2</v>
      </c>
      <c r="N8" s="230">
        <v>12982</v>
      </c>
      <c r="O8" s="230">
        <v>501</v>
      </c>
      <c r="P8" s="116">
        <f t="shared" si="0"/>
        <v>3.8591896472038208E-2</v>
      </c>
      <c r="Q8" s="229">
        <v>87</v>
      </c>
      <c r="R8" s="229">
        <v>4</v>
      </c>
      <c r="S8" s="229">
        <v>4</v>
      </c>
      <c r="T8" s="231">
        <v>7875</v>
      </c>
      <c r="U8" s="192">
        <f t="shared" si="3"/>
        <v>0.95419847328244278</v>
      </c>
    </row>
    <row r="9" spans="1:42" ht="15.75" customHeight="1" x14ac:dyDescent="0.3">
      <c r="A9" s="31" t="s">
        <v>5</v>
      </c>
      <c r="B9" s="5">
        <v>14036</v>
      </c>
      <c r="C9" s="6">
        <v>1064</v>
      </c>
      <c r="D9" s="6">
        <v>321</v>
      </c>
      <c r="E9" s="6">
        <v>252</v>
      </c>
      <c r="F9" s="7">
        <v>12903</v>
      </c>
      <c r="G9" s="229">
        <v>6893</v>
      </c>
      <c r="H9" s="230">
        <v>9386</v>
      </c>
      <c r="I9" s="230">
        <v>363</v>
      </c>
      <c r="J9" s="116">
        <f t="shared" si="1"/>
        <v>3.8674621777114851E-2</v>
      </c>
      <c r="K9" s="230">
        <v>1643</v>
      </c>
      <c r="L9" s="230">
        <v>36</v>
      </c>
      <c r="M9" s="116">
        <f t="shared" si="2"/>
        <v>2.1911138161898967E-2</v>
      </c>
      <c r="N9" s="230">
        <v>11029</v>
      </c>
      <c r="O9" s="230">
        <v>399</v>
      </c>
      <c r="P9" s="116">
        <f t="shared" si="0"/>
        <v>3.6177350621089857E-2</v>
      </c>
      <c r="Q9" s="229">
        <v>46</v>
      </c>
      <c r="R9" s="229">
        <v>5</v>
      </c>
      <c r="S9" s="229">
        <v>4</v>
      </c>
      <c r="T9" s="231">
        <v>6532</v>
      </c>
      <c r="U9" s="192">
        <f t="shared" si="3"/>
        <v>0.94762802843464389</v>
      </c>
    </row>
    <row r="10" spans="1:42" s="11" customFormat="1" ht="15.75" customHeight="1" x14ac:dyDescent="0.3">
      <c r="A10" s="65" t="s">
        <v>6</v>
      </c>
      <c r="B10" s="67">
        <v>25009</v>
      </c>
      <c r="C10" s="6">
        <v>1379</v>
      </c>
      <c r="D10" s="6">
        <v>1662</v>
      </c>
      <c r="E10" s="6">
        <v>189</v>
      </c>
      <c r="F10" s="7">
        <v>22157</v>
      </c>
      <c r="G10" s="229">
        <v>12305</v>
      </c>
      <c r="H10" s="230">
        <v>17281</v>
      </c>
      <c r="I10" s="230">
        <v>541</v>
      </c>
      <c r="J10" s="232">
        <f t="shared" si="1"/>
        <v>3.1306058677159888E-2</v>
      </c>
      <c r="K10" s="230">
        <v>894</v>
      </c>
      <c r="L10" s="230">
        <v>28</v>
      </c>
      <c r="M10" s="232">
        <f t="shared" si="2"/>
        <v>3.1319910514541388E-2</v>
      </c>
      <c r="N10" s="230">
        <v>18175</v>
      </c>
      <c r="O10" s="230">
        <v>569</v>
      </c>
      <c r="P10" s="232">
        <f t="shared" si="0"/>
        <v>3.1306740027510313E-2</v>
      </c>
      <c r="Q10" s="229">
        <v>73</v>
      </c>
      <c r="R10" s="229">
        <v>7</v>
      </c>
      <c r="S10" s="229">
        <v>7</v>
      </c>
      <c r="T10" s="231">
        <v>11014</v>
      </c>
      <c r="U10" s="193">
        <f t="shared" si="3"/>
        <v>0.89508329947175946</v>
      </c>
      <c r="V10" s="9"/>
      <c r="W10" s="9"/>
      <c r="X10" s="9"/>
      <c r="Y10" s="9"/>
      <c r="Z10" s="5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15.75" customHeight="1" x14ac:dyDescent="0.3">
      <c r="A11" s="31" t="s">
        <v>7</v>
      </c>
      <c r="B11" s="5">
        <v>56749</v>
      </c>
      <c r="C11" s="6">
        <v>5856</v>
      </c>
      <c r="D11" s="6">
        <v>1744</v>
      </c>
      <c r="E11" s="6">
        <v>1611</v>
      </c>
      <c r="F11" s="7">
        <v>50760</v>
      </c>
      <c r="G11" s="229">
        <v>25456</v>
      </c>
      <c r="H11" s="230">
        <v>36982</v>
      </c>
      <c r="I11" s="230">
        <v>958</v>
      </c>
      <c r="J11" s="116">
        <f t="shared" si="1"/>
        <v>2.5904494078200207E-2</v>
      </c>
      <c r="K11" s="230">
        <v>2764</v>
      </c>
      <c r="L11" s="230">
        <v>10</v>
      </c>
      <c r="M11" s="116">
        <f t="shared" si="2"/>
        <v>3.6179450072358899E-3</v>
      </c>
      <c r="N11" s="230">
        <v>39746</v>
      </c>
      <c r="O11" s="230">
        <v>968</v>
      </c>
      <c r="P11" s="116">
        <f t="shared" si="0"/>
        <v>2.4354652040456903E-2</v>
      </c>
      <c r="Q11" s="229">
        <v>89</v>
      </c>
      <c r="R11" s="229">
        <v>6</v>
      </c>
      <c r="S11" s="229">
        <v>4</v>
      </c>
      <c r="T11" s="231">
        <v>23094</v>
      </c>
      <c r="U11" s="192">
        <f t="shared" si="3"/>
        <v>0.90721244500314269</v>
      </c>
      <c r="X11" s="59"/>
      <c r="Z11" s="59"/>
    </row>
    <row r="12" spans="1:42" ht="15.75" customHeight="1" x14ac:dyDescent="0.3">
      <c r="A12" s="31" t="s">
        <v>8</v>
      </c>
      <c r="B12" s="5">
        <v>14651</v>
      </c>
      <c r="C12" s="6">
        <v>1614</v>
      </c>
      <c r="D12" s="6">
        <v>608</v>
      </c>
      <c r="E12" s="6">
        <v>129</v>
      </c>
      <c r="F12" s="7">
        <v>12558</v>
      </c>
      <c r="G12" s="229">
        <v>7123</v>
      </c>
      <c r="H12" s="230">
        <v>8786</v>
      </c>
      <c r="I12" s="230">
        <v>484</v>
      </c>
      <c r="J12" s="116">
        <f t="shared" si="1"/>
        <v>5.5087639426360122E-2</v>
      </c>
      <c r="K12" s="230">
        <v>639</v>
      </c>
      <c r="L12" s="230">
        <v>36</v>
      </c>
      <c r="M12" s="116">
        <f t="shared" si="2"/>
        <v>5.6338028169014086E-2</v>
      </c>
      <c r="N12" s="230">
        <v>9425</v>
      </c>
      <c r="O12" s="230">
        <v>520</v>
      </c>
      <c r="P12" s="116">
        <f t="shared" si="0"/>
        <v>5.5172413793103448E-2</v>
      </c>
      <c r="Q12" s="229">
        <v>57</v>
      </c>
      <c r="R12" s="229">
        <v>7</v>
      </c>
      <c r="S12" s="229">
        <v>6</v>
      </c>
      <c r="T12" s="231">
        <v>6227</v>
      </c>
      <c r="U12" s="192">
        <f t="shared" si="3"/>
        <v>0.8742103046469184</v>
      </c>
    </row>
    <row r="13" spans="1:42" ht="15.75" customHeight="1" x14ac:dyDescent="0.3">
      <c r="A13" s="31" t="s">
        <v>9</v>
      </c>
      <c r="B13" s="5">
        <v>28536</v>
      </c>
      <c r="C13" s="6">
        <v>2320</v>
      </c>
      <c r="D13" s="6">
        <v>1113</v>
      </c>
      <c r="E13" s="6">
        <v>653</v>
      </c>
      <c r="F13" s="7">
        <v>25756</v>
      </c>
      <c r="G13" s="229">
        <v>14824</v>
      </c>
      <c r="H13" s="230">
        <v>18199</v>
      </c>
      <c r="I13" s="230">
        <v>760</v>
      </c>
      <c r="J13" s="116">
        <f t="shared" si="1"/>
        <v>4.1760536293202921E-2</v>
      </c>
      <c r="K13" s="230">
        <v>1371</v>
      </c>
      <c r="L13" s="230">
        <v>79</v>
      </c>
      <c r="M13" s="116">
        <f t="shared" si="2"/>
        <v>5.7622173595915392E-2</v>
      </c>
      <c r="N13" s="230">
        <v>19570</v>
      </c>
      <c r="O13" s="230">
        <v>839</v>
      </c>
      <c r="P13" s="116">
        <f t="shared" si="0"/>
        <v>4.2871742462953499E-2</v>
      </c>
      <c r="Q13" s="229">
        <v>45</v>
      </c>
      <c r="R13" s="229">
        <v>3</v>
      </c>
      <c r="S13" s="229">
        <v>2</v>
      </c>
      <c r="T13" s="231">
        <v>14224</v>
      </c>
      <c r="U13" s="192">
        <f t="shared" si="3"/>
        <v>0.95952509444144629</v>
      </c>
    </row>
    <row r="14" spans="1:42" ht="15.75" customHeight="1" x14ac:dyDescent="0.3">
      <c r="A14" s="31" t="s">
        <v>10</v>
      </c>
      <c r="B14" s="5">
        <v>36403</v>
      </c>
      <c r="C14" s="6">
        <v>3630</v>
      </c>
      <c r="D14" s="6">
        <v>3398</v>
      </c>
      <c r="E14" s="6">
        <v>483</v>
      </c>
      <c r="F14" s="7">
        <v>29858</v>
      </c>
      <c r="G14" s="229">
        <v>16291</v>
      </c>
      <c r="H14" s="230">
        <v>22301</v>
      </c>
      <c r="I14" s="230">
        <v>807</v>
      </c>
      <c r="J14" s="116">
        <f t="shared" si="1"/>
        <v>3.6186718084390834E-2</v>
      </c>
      <c r="K14" s="230">
        <v>3912</v>
      </c>
      <c r="L14" s="230">
        <v>74</v>
      </c>
      <c r="M14" s="116">
        <f t="shared" si="2"/>
        <v>1.8916155419222903E-2</v>
      </c>
      <c r="N14" s="230">
        <v>26213</v>
      </c>
      <c r="O14" s="230">
        <v>881</v>
      </c>
      <c r="P14" s="116">
        <f t="shared" si="0"/>
        <v>3.3609277839240073E-2</v>
      </c>
      <c r="Q14" s="229">
        <v>20</v>
      </c>
      <c r="R14" s="229">
        <v>2</v>
      </c>
      <c r="S14" s="229">
        <v>2</v>
      </c>
      <c r="T14" s="231">
        <v>15746</v>
      </c>
      <c r="U14" s="192">
        <f t="shared" si="3"/>
        <v>0.96654594561414275</v>
      </c>
    </row>
    <row r="15" spans="1:42" ht="15.75" customHeight="1" x14ac:dyDescent="0.3">
      <c r="A15" s="31" t="s">
        <v>11</v>
      </c>
      <c r="B15" s="5">
        <v>972</v>
      </c>
      <c r="C15" s="6">
        <v>172</v>
      </c>
      <c r="D15" s="6">
        <v>49</v>
      </c>
      <c r="E15" s="6">
        <v>12</v>
      </c>
      <c r="F15" s="7">
        <v>763</v>
      </c>
      <c r="G15" s="229">
        <v>552</v>
      </c>
      <c r="H15" s="230">
        <v>677</v>
      </c>
      <c r="I15" s="230">
        <v>42</v>
      </c>
      <c r="J15" s="116">
        <f t="shared" si="1"/>
        <v>6.2038404726735601E-2</v>
      </c>
      <c r="K15" s="230">
        <v>1</v>
      </c>
      <c r="L15" s="230">
        <v>0</v>
      </c>
      <c r="M15" s="116">
        <f t="shared" si="2"/>
        <v>0</v>
      </c>
      <c r="N15" s="230">
        <v>678</v>
      </c>
      <c r="O15" s="230">
        <v>42</v>
      </c>
      <c r="P15" s="116">
        <f t="shared" si="0"/>
        <v>6.1946902654867256E-2</v>
      </c>
      <c r="Q15" s="229">
        <v>31</v>
      </c>
      <c r="R15" s="229">
        <v>5</v>
      </c>
      <c r="S15" s="229">
        <v>4</v>
      </c>
      <c r="T15" s="231">
        <v>491</v>
      </c>
      <c r="U15" s="192">
        <f t="shared" si="3"/>
        <v>0.88949275362318836</v>
      </c>
    </row>
    <row r="16" spans="1:42" ht="15.75" customHeight="1" x14ac:dyDescent="0.3">
      <c r="A16" s="31" t="s">
        <v>12</v>
      </c>
      <c r="B16" s="5">
        <v>989</v>
      </c>
      <c r="C16" s="6">
        <v>91</v>
      </c>
      <c r="D16" s="6">
        <v>41</v>
      </c>
      <c r="E16" s="6">
        <v>36</v>
      </c>
      <c r="F16" s="7">
        <v>893</v>
      </c>
      <c r="G16" s="229">
        <v>420</v>
      </c>
      <c r="H16" s="230">
        <v>794</v>
      </c>
      <c r="I16" s="230">
        <v>29</v>
      </c>
      <c r="J16" s="116">
        <f t="shared" si="1"/>
        <v>3.6523929471032744E-2</v>
      </c>
      <c r="K16" s="230">
        <v>62</v>
      </c>
      <c r="L16" s="230">
        <v>0</v>
      </c>
      <c r="M16" s="116">
        <f t="shared" si="2"/>
        <v>0</v>
      </c>
      <c r="N16" s="230">
        <v>856</v>
      </c>
      <c r="O16" s="230">
        <v>29</v>
      </c>
      <c r="P16" s="116">
        <f t="shared" si="0"/>
        <v>3.3878504672897193E-2</v>
      </c>
      <c r="Q16" s="229">
        <v>22</v>
      </c>
      <c r="R16" s="229">
        <v>7</v>
      </c>
      <c r="S16" s="229">
        <v>7</v>
      </c>
      <c r="T16" s="231">
        <v>362</v>
      </c>
      <c r="U16" s="192">
        <f t="shared" si="3"/>
        <v>0.86190476190476195</v>
      </c>
    </row>
    <row r="17" spans="1:42" ht="15.75" customHeight="1" x14ac:dyDescent="0.3">
      <c r="A17" s="31" t="s">
        <v>13</v>
      </c>
      <c r="B17" s="5">
        <v>20332</v>
      </c>
      <c r="C17" s="6">
        <v>3193</v>
      </c>
      <c r="D17" s="6">
        <v>962</v>
      </c>
      <c r="E17" s="6">
        <v>186</v>
      </c>
      <c r="F17" s="7">
        <v>16363</v>
      </c>
      <c r="G17" s="229">
        <v>9385</v>
      </c>
      <c r="H17" s="230">
        <v>12434</v>
      </c>
      <c r="I17" s="230">
        <v>610</v>
      </c>
      <c r="J17" s="116">
        <f t="shared" si="1"/>
        <v>4.905903168730899E-2</v>
      </c>
      <c r="K17" s="230">
        <v>1274</v>
      </c>
      <c r="L17" s="230">
        <v>31</v>
      </c>
      <c r="M17" s="116">
        <f t="shared" si="2"/>
        <v>2.4332810047095761E-2</v>
      </c>
      <c r="N17" s="230">
        <v>13708</v>
      </c>
      <c r="O17" s="230">
        <v>641</v>
      </c>
      <c r="P17" s="116">
        <f t="shared" si="0"/>
        <v>4.6761015465421649E-2</v>
      </c>
      <c r="Q17" s="229">
        <v>68</v>
      </c>
      <c r="R17" s="229">
        <v>5</v>
      </c>
      <c r="S17" s="229">
        <v>5</v>
      </c>
      <c r="T17" s="231">
        <v>9009</v>
      </c>
      <c r="U17" s="192">
        <f t="shared" si="3"/>
        <v>0.95993606819392652</v>
      </c>
    </row>
    <row r="18" spans="1:42" ht="15.75" customHeight="1" thickBot="1" x14ac:dyDescent="0.35">
      <c r="A18" s="91" t="s">
        <v>21</v>
      </c>
      <c r="B18" s="95">
        <v>1236</v>
      </c>
      <c r="C18" s="96">
        <v>134</v>
      </c>
      <c r="D18" s="96">
        <v>54</v>
      </c>
      <c r="E18" s="96">
        <v>16</v>
      </c>
      <c r="F18" s="97">
        <v>1064</v>
      </c>
      <c r="G18" s="233">
        <v>565</v>
      </c>
      <c r="H18" s="234">
        <v>834</v>
      </c>
      <c r="I18" s="234">
        <v>73</v>
      </c>
      <c r="J18" s="196">
        <f t="shared" si="1"/>
        <v>8.7529976019184649E-2</v>
      </c>
      <c r="K18" s="234">
        <v>131</v>
      </c>
      <c r="L18" s="234">
        <v>1</v>
      </c>
      <c r="M18" s="196">
        <f t="shared" si="2"/>
        <v>7.6335877862595417E-3</v>
      </c>
      <c r="N18" s="234">
        <v>965</v>
      </c>
      <c r="O18" s="234">
        <v>74</v>
      </c>
      <c r="P18" s="196">
        <f t="shared" si="0"/>
        <v>7.6683937823834203E-2</v>
      </c>
      <c r="Q18" s="233">
        <v>14</v>
      </c>
      <c r="R18" s="233">
        <v>5</v>
      </c>
      <c r="S18" s="233">
        <v>4</v>
      </c>
      <c r="T18" s="235">
        <v>545</v>
      </c>
      <c r="U18" s="194">
        <f t="shared" si="3"/>
        <v>0.96460176991150437</v>
      </c>
    </row>
    <row r="19" spans="1:42" s="238" customFormat="1" ht="15.75" customHeight="1" thickBot="1" x14ac:dyDescent="0.3">
      <c r="A19" s="132" t="s">
        <v>60</v>
      </c>
      <c r="B19" s="133">
        <v>252534</v>
      </c>
      <c r="C19" s="133">
        <v>24796</v>
      </c>
      <c r="D19" s="133">
        <v>13385</v>
      </c>
      <c r="E19" s="133">
        <v>4229</v>
      </c>
      <c r="F19" s="149">
        <v>218582</v>
      </c>
      <c r="G19" s="236">
        <f>SUM(G5:G18)</f>
        <v>118367</v>
      </c>
      <c r="H19" s="153">
        <f>SUM(H5:H18)</f>
        <v>162214</v>
      </c>
      <c r="I19" s="153">
        <f>SUM(I5:I18)</f>
        <v>5973</v>
      </c>
      <c r="J19" s="154">
        <f t="shared" si="1"/>
        <v>3.6821729320527206E-2</v>
      </c>
      <c r="K19" s="153">
        <f>SUM(K5:K18)</f>
        <v>17137</v>
      </c>
      <c r="L19" s="153">
        <f>SUM(L5:L18)</f>
        <v>437</v>
      </c>
      <c r="M19" s="154">
        <f t="shared" si="2"/>
        <v>2.5500379296259555E-2</v>
      </c>
      <c r="N19" s="153">
        <f>SUM(N5:N18)</f>
        <v>179351</v>
      </c>
      <c r="O19" s="153">
        <f>SUM(O5:O18)</f>
        <v>6410</v>
      </c>
      <c r="P19" s="154">
        <f>O19/N19</f>
        <v>3.5739973571376794E-2</v>
      </c>
      <c r="Q19" s="213">
        <f>MAX(Q5:Q18)</f>
        <v>91</v>
      </c>
      <c r="R19" s="237">
        <f>AVERAGE(R5:R18)</f>
        <v>4.4285714285714288</v>
      </c>
      <c r="S19" s="237">
        <f>MEDIAN(S5:S18)</f>
        <v>4</v>
      </c>
      <c r="T19" s="215">
        <f>SUM(T5:T18)</f>
        <v>111044</v>
      </c>
      <c r="U19" s="83">
        <f t="shared" si="3"/>
        <v>0.93813309452803573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1" spans="1:42" ht="15.5" x14ac:dyDescent="0.35">
      <c r="Q21" s="21"/>
    </row>
  </sheetData>
  <mergeCells count="10">
    <mergeCell ref="Q2:U2"/>
    <mergeCell ref="A2:G2"/>
    <mergeCell ref="A3:G3"/>
    <mergeCell ref="Q3:U3"/>
    <mergeCell ref="H3:J3"/>
    <mergeCell ref="H1:J1"/>
    <mergeCell ref="K1:M1"/>
    <mergeCell ref="N1:P1"/>
    <mergeCell ref="Q1:S1"/>
    <mergeCell ref="T1:U1"/>
  </mergeCells>
  <phoneticPr fontId="2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96" orientation="landscape" r:id="rId1"/>
  <headerFooter alignWithMargins="0">
    <oddHeader xml:space="preserve">&amp;CDiabetic Retinopathy Screening - &amp;A
</oddHeader>
    <oddFooter>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opLeftCell="A2" workbookViewId="0">
      <selection activeCell="P3" sqref="P3:P16"/>
    </sheetView>
  </sheetViews>
  <sheetFormatPr defaultRowHeight="12.5" x14ac:dyDescent="0.25"/>
  <cols>
    <col min="1" max="1" width="21.7265625" customWidth="1"/>
    <col min="2" max="6" width="8" customWidth="1"/>
    <col min="7" max="7" width="9.26953125" customWidth="1"/>
    <col min="8" max="8" width="7.26953125" style="2" customWidth="1"/>
    <col min="9" max="9" width="9.26953125" customWidth="1"/>
    <col min="10" max="10" width="7.26953125" style="2" customWidth="1"/>
    <col min="11" max="11" width="9.26953125" customWidth="1"/>
    <col min="12" max="12" width="7.26953125" style="2" customWidth="1"/>
    <col min="13" max="14" width="9.26953125" customWidth="1"/>
    <col min="15" max="15" width="7.26953125" style="2" customWidth="1"/>
    <col min="16" max="16" width="9.26953125" customWidth="1"/>
    <col min="17" max="17" width="7.26953125" style="2" customWidth="1"/>
    <col min="18" max="43" width="9.1796875" style="9"/>
  </cols>
  <sheetData>
    <row r="1" spans="1:43" s="37" customFormat="1" ht="54" customHeight="1" thickBot="1" x14ac:dyDescent="0.3">
      <c r="A1" s="46"/>
      <c r="B1" s="296" t="s">
        <v>0</v>
      </c>
      <c r="C1" s="281"/>
      <c r="D1" s="281"/>
      <c r="E1" s="281"/>
      <c r="F1" s="282"/>
      <c r="G1" s="296" t="s">
        <v>57</v>
      </c>
      <c r="H1" s="281"/>
      <c r="I1" s="281"/>
      <c r="J1" s="282"/>
      <c r="K1" s="296" t="s">
        <v>29</v>
      </c>
      <c r="L1" s="282"/>
      <c r="M1" s="296" t="s">
        <v>30</v>
      </c>
      <c r="N1" s="281"/>
      <c r="O1" s="282"/>
      <c r="P1" s="296" t="s">
        <v>31</v>
      </c>
      <c r="Q1" s="282"/>
      <c r="R1" s="45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s="42" customFormat="1" ht="149.25" customHeight="1" thickBot="1" x14ac:dyDescent="0.3">
      <c r="A2" s="125" t="s">
        <v>18</v>
      </c>
      <c r="B2" s="155" t="s">
        <v>1</v>
      </c>
      <c r="C2" s="156" t="s">
        <v>14</v>
      </c>
      <c r="D2" s="156" t="s">
        <v>19</v>
      </c>
      <c r="E2" s="156" t="s">
        <v>15</v>
      </c>
      <c r="F2" s="157" t="s">
        <v>16</v>
      </c>
      <c r="G2" s="134" t="s">
        <v>83</v>
      </c>
      <c r="H2" s="33" t="s">
        <v>71</v>
      </c>
      <c r="I2" s="150" t="s">
        <v>85</v>
      </c>
      <c r="J2" s="33" t="s">
        <v>72</v>
      </c>
      <c r="K2" s="150" t="s">
        <v>84</v>
      </c>
      <c r="L2" s="33" t="s">
        <v>73</v>
      </c>
      <c r="M2" s="134" t="s">
        <v>27</v>
      </c>
      <c r="N2" s="150" t="s">
        <v>28</v>
      </c>
      <c r="O2" s="33" t="s">
        <v>74</v>
      </c>
      <c r="P2" s="150" t="s">
        <v>86</v>
      </c>
      <c r="Q2" s="33" t="s">
        <v>75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3" ht="15.75" customHeight="1" x14ac:dyDescent="0.3">
      <c r="A3" s="128" t="s">
        <v>20</v>
      </c>
      <c r="B3" s="239">
        <f>('Summary Statistics KPI 0'!B10)</f>
        <v>25239</v>
      </c>
      <c r="C3" s="240">
        <f>('Summary Statistics KPI 0'!C10)</f>
        <v>1241</v>
      </c>
      <c r="D3" s="240">
        <f>('Summary Statistics KPI 0'!E10)</f>
        <v>2086</v>
      </c>
      <c r="E3" s="240">
        <f>('Summary Statistics KPI 0'!G10)</f>
        <v>22</v>
      </c>
      <c r="F3" s="241">
        <f>('Summary Statistics KPI 0'!I10)</f>
        <v>21934</v>
      </c>
      <c r="G3" s="204">
        <v>8884</v>
      </c>
      <c r="H3" s="121">
        <f>G3/F3</f>
        <v>0.40503328166317132</v>
      </c>
      <c r="I3" s="204">
        <v>8326</v>
      </c>
      <c r="J3" s="121">
        <f>I3/G3</f>
        <v>0.93719045475011253</v>
      </c>
      <c r="K3" s="204">
        <v>242</v>
      </c>
      <c r="L3" s="121">
        <f>K3/G3</f>
        <v>2.7239981990094551E-2</v>
      </c>
      <c r="M3" s="204">
        <v>0</v>
      </c>
      <c r="N3" s="85">
        <v>0</v>
      </c>
      <c r="O3" s="242">
        <v>0</v>
      </c>
      <c r="P3" s="204">
        <v>393</v>
      </c>
      <c r="Q3" s="121">
        <f>P3/G3</f>
        <v>4.4236830256641151E-2</v>
      </c>
    </row>
    <row r="4" spans="1:43" ht="15.75" customHeight="1" x14ac:dyDescent="0.3">
      <c r="A4" s="31" t="s">
        <v>2</v>
      </c>
      <c r="B4" s="243">
        <f>('Summary Statistics KPI 0'!B11)</f>
        <v>7988</v>
      </c>
      <c r="C4" s="244">
        <f>('Summary Statistics KPI 0'!C11)</f>
        <v>825</v>
      </c>
      <c r="D4" s="244">
        <f>('Summary Statistics KPI 0'!E11)</f>
        <v>1414</v>
      </c>
      <c r="E4" s="244">
        <f>('Summary Statistics KPI 0'!G11)</f>
        <v>84</v>
      </c>
      <c r="F4" s="245">
        <f>('Summary Statistics KPI 0'!I11)</f>
        <v>5833</v>
      </c>
      <c r="G4" s="206">
        <v>2444</v>
      </c>
      <c r="H4" s="8">
        <f t="shared" ref="H4:H17" si="0">G4/F4</f>
        <v>0.41899537116406654</v>
      </c>
      <c r="I4" s="206">
        <v>2385</v>
      </c>
      <c r="J4" s="8">
        <f t="shared" ref="J4:J16" si="1">I4/G4</f>
        <v>0.97585924713584293</v>
      </c>
      <c r="K4" s="206">
        <v>23</v>
      </c>
      <c r="L4" s="8">
        <f t="shared" ref="L4:L17" si="2">K4/G4</f>
        <v>9.4108019639934527E-3</v>
      </c>
      <c r="M4" s="206">
        <v>0</v>
      </c>
      <c r="N4" s="159">
        <v>0</v>
      </c>
      <c r="O4" s="246">
        <v>0</v>
      </c>
      <c r="P4" s="206">
        <v>52</v>
      </c>
      <c r="Q4" s="8">
        <f t="shared" ref="Q4:Q17" si="3">P4/G4</f>
        <v>2.1276595744680851E-2</v>
      </c>
    </row>
    <row r="5" spans="1:43" ht="15.75" customHeight="1" x14ac:dyDescent="0.3">
      <c r="A5" s="31" t="s">
        <v>3</v>
      </c>
      <c r="B5" s="243">
        <f>('Summary Statistics KPI 0'!B12)</f>
        <v>10195</v>
      </c>
      <c r="C5" s="244">
        <f>('Summary Statistics KPI 0'!C12)</f>
        <v>1003</v>
      </c>
      <c r="D5" s="244">
        <f>('Summary Statistics KPI 0'!E12)</f>
        <v>912</v>
      </c>
      <c r="E5" s="244">
        <f>('Summary Statistics KPI 0'!G12)</f>
        <v>195</v>
      </c>
      <c r="F5" s="245">
        <f>('Summary Statistics KPI 0'!I12)</f>
        <v>8475</v>
      </c>
      <c r="G5" s="206">
        <v>4282</v>
      </c>
      <c r="H5" s="8">
        <f t="shared" si="0"/>
        <v>0.50525073746312688</v>
      </c>
      <c r="I5" s="206">
        <v>4097</v>
      </c>
      <c r="J5" s="8">
        <f t="shared" si="1"/>
        <v>0.95679588977113494</v>
      </c>
      <c r="K5" s="206">
        <v>61</v>
      </c>
      <c r="L5" s="8">
        <f t="shared" si="2"/>
        <v>1.4245679588977114E-2</v>
      </c>
      <c r="M5" s="206">
        <v>0</v>
      </c>
      <c r="N5" s="159">
        <v>0</v>
      </c>
      <c r="O5" s="246">
        <v>0</v>
      </c>
      <c r="P5" s="206">
        <v>160</v>
      </c>
      <c r="Q5" s="8">
        <f t="shared" si="3"/>
        <v>3.7365716954694067E-2</v>
      </c>
    </row>
    <row r="6" spans="1:43" ht="15.75" customHeight="1" x14ac:dyDescent="0.3">
      <c r="A6" s="31" t="s">
        <v>4</v>
      </c>
      <c r="B6" s="243">
        <f>('Summary Statistics KPI 0'!B13)</f>
        <v>22172</v>
      </c>
      <c r="C6" s="244">
        <f>('Summary Statistics KPI 0'!C13)</f>
        <v>1912</v>
      </c>
      <c r="D6" s="244">
        <f>('Summary Statistics KPI 0'!E13)</f>
        <v>1120</v>
      </c>
      <c r="E6" s="244">
        <f>('Summary Statistics KPI 0'!G13)</f>
        <v>153</v>
      </c>
      <c r="F6" s="245">
        <f>('Summary Statistics KPI 0'!I13)</f>
        <v>19293</v>
      </c>
      <c r="G6" s="206">
        <v>8029</v>
      </c>
      <c r="H6" s="8">
        <f t="shared" si="0"/>
        <v>0.41616130202664181</v>
      </c>
      <c r="I6" s="206">
        <v>7788</v>
      </c>
      <c r="J6" s="8">
        <f t="shared" si="1"/>
        <v>0.9699838086934861</v>
      </c>
      <c r="K6" s="206">
        <v>122</v>
      </c>
      <c r="L6" s="8">
        <f t="shared" si="2"/>
        <v>1.5194918420724872E-2</v>
      </c>
      <c r="M6" s="206">
        <v>0</v>
      </c>
      <c r="N6" s="159">
        <v>0</v>
      </c>
      <c r="O6" s="246">
        <v>0</v>
      </c>
      <c r="P6" s="206">
        <v>186</v>
      </c>
      <c r="Q6" s="8">
        <f t="shared" si="3"/>
        <v>2.3166023166023165E-2</v>
      </c>
    </row>
    <row r="7" spans="1:43" ht="15.75" customHeight="1" x14ac:dyDescent="0.3">
      <c r="A7" s="31" t="s">
        <v>5</v>
      </c>
      <c r="B7" s="243">
        <f>('Summary Statistics KPI 0'!B14)</f>
        <v>17308</v>
      </c>
      <c r="C7" s="244">
        <f>('Summary Statistics KPI 0'!C14)</f>
        <v>942</v>
      </c>
      <c r="D7" s="244">
        <f>('Summary Statistics KPI 0'!E14)</f>
        <v>642</v>
      </c>
      <c r="E7" s="244">
        <f>('Summary Statistics KPI 0'!G14)</f>
        <v>378</v>
      </c>
      <c r="F7" s="245">
        <f>('Summary Statistics KPI 0'!I14)</f>
        <v>16102</v>
      </c>
      <c r="G7" s="206">
        <v>6834</v>
      </c>
      <c r="H7" s="8">
        <f t="shared" si="0"/>
        <v>0.42441932679170291</v>
      </c>
      <c r="I7" s="206">
        <v>6428</v>
      </c>
      <c r="J7" s="8">
        <f t="shared" si="1"/>
        <v>0.9405911618378695</v>
      </c>
      <c r="K7" s="206">
        <v>223</v>
      </c>
      <c r="L7" s="8">
        <f t="shared" si="2"/>
        <v>3.263096283289435E-2</v>
      </c>
      <c r="M7" s="206">
        <v>0</v>
      </c>
      <c r="N7" s="159">
        <v>0</v>
      </c>
      <c r="O7" s="246">
        <v>0</v>
      </c>
      <c r="P7" s="206">
        <v>221</v>
      </c>
      <c r="Q7" s="8">
        <f t="shared" si="3"/>
        <v>3.2338308457711441E-2</v>
      </c>
    </row>
    <row r="8" spans="1:43" s="11" customFormat="1" ht="15.75" customHeight="1" x14ac:dyDescent="0.3">
      <c r="A8" s="65" t="s">
        <v>6</v>
      </c>
      <c r="B8" s="243">
        <f>('Summary Statistics KPI 0'!B15)</f>
        <v>31092</v>
      </c>
      <c r="C8" s="244">
        <f>('Summary Statistics KPI 0'!C15)</f>
        <v>1670</v>
      </c>
      <c r="D8" s="244">
        <f>('Summary Statistics KPI 0'!E15)</f>
        <v>2909</v>
      </c>
      <c r="E8" s="244">
        <f>('Summary Statistics KPI 0'!G15)</f>
        <v>372</v>
      </c>
      <c r="F8" s="245">
        <f>('Summary Statistics KPI 0'!I15)</f>
        <v>26885</v>
      </c>
      <c r="G8" s="206">
        <v>11605</v>
      </c>
      <c r="H8" s="66">
        <f t="shared" si="0"/>
        <v>0.43165333829272828</v>
      </c>
      <c r="I8" s="206">
        <v>10911</v>
      </c>
      <c r="J8" s="66">
        <f t="shared" si="1"/>
        <v>0.94019819043515729</v>
      </c>
      <c r="K8" s="206">
        <v>230</v>
      </c>
      <c r="L8" s="66">
        <f t="shared" si="2"/>
        <v>1.9819043515725981E-2</v>
      </c>
      <c r="M8" s="206">
        <v>0</v>
      </c>
      <c r="N8" s="159">
        <v>0</v>
      </c>
      <c r="O8" s="246">
        <v>0</v>
      </c>
      <c r="P8" s="206">
        <v>583</v>
      </c>
      <c r="Q8" s="66">
        <f t="shared" si="3"/>
        <v>5.0236966824644548E-2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15.75" customHeight="1" x14ac:dyDescent="0.3">
      <c r="A9" s="31" t="s">
        <v>7</v>
      </c>
      <c r="B9" s="243">
        <f>('Summary Statistics KPI 0'!B16)</f>
        <v>66331</v>
      </c>
      <c r="C9" s="244">
        <f>('Summary Statistics KPI 0'!C16)</f>
        <v>6897</v>
      </c>
      <c r="D9" s="244">
        <f>('Summary Statistics KPI 0'!E16)</f>
        <v>3274</v>
      </c>
      <c r="E9" s="244">
        <f>('Summary Statistics KPI 0'!G16)</f>
        <v>1629</v>
      </c>
      <c r="F9" s="245">
        <f>('Summary Statistics KPI 0'!I16)</f>
        <v>57789</v>
      </c>
      <c r="G9" s="206">
        <v>23985</v>
      </c>
      <c r="H9" s="8">
        <f t="shared" si="0"/>
        <v>0.41504438560971812</v>
      </c>
      <c r="I9" s="206">
        <v>22753</v>
      </c>
      <c r="J9" s="8">
        <f t="shared" si="1"/>
        <v>0.94863456326870965</v>
      </c>
      <c r="K9" s="206">
        <v>371</v>
      </c>
      <c r="L9" s="8">
        <f t="shared" si="2"/>
        <v>1.5468000833854493E-2</v>
      </c>
      <c r="M9" s="206">
        <v>0</v>
      </c>
      <c r="N9" s="159">
        <v>0</v>
      </c>
      <c r="O9" s="246">
        <v>0</v>
      </c>
      <c r="P9" s="206">
        <v>978</v>
      </c>
      <c r="Q9" s="8">
        <f t="shared" si="3"/>
        <v>4.0775484677923704E-2</v>
      </c>
      <c r="S9" s="59"/>
    </row>
    <row r="10" spans="1:43" ht="15.75" customHeight="1" x14ac:dyDescent="0.3">
      <c r="A10" s="31" t="s">
        <v>8</v>
      </c>
      <c r="B10" s="243">
        <f>('Summary Statistics KPI 0'!B17)</f>
        <v>18371</v>
      </c>
      <c r="C10" s="244">
        <f>('Summary Statistics KPI 0'!C17)</f>
        <v>1548</v>
      </c>
      <c r="D10" s="244">
        <f>('Summary Statistics KPI 0'!E17)</f>
        <v>1337</v>
      </c>
      <c r="E10" s="244">
        <f>('Summary Statistics KPI 0'!G17)</f>
        <v>337</v>
      </c>
      <c r="F10" s="245">
        <f>('Summary Statistics KPI 0'!I17)</f>
        <v>15823</v>
      </c>
      <c r="G10" s="206">
        <v>6297</v>
      </c>
      <c r="H10" s="8">
        <f t="shared" si="0"/>
        <v>0.39796498767616761</v>
      </c>
      <c r="I10" s="206">
        <v>6126</v>
      </c>
      <c r="J10" s="8">
        <f t="shared" si="1"/>
        <v>0.97284421152929967</v>
      </c>
      <c r="K10" s="206">
        <v>59</v>
      </c>
      <c r="L10" s="8">
        <f t="shared" si="2"/>
        <v>9.3695410512942678E-3</v>
      </c>
      <c r="M10" s="206">
        <v>0</v>
      </c>
      <c r="N10" s="159">
        <v>0</v>
      </c>
      <c r="O10" s="246">
        <v>0</v>
      </c>
      <c r="P10" s="206">
        <v>152</v>
      </c>
      <c r="Q10" s="8">
        <f t="shared" si="3"/>
        <v>2.4138478640622518E-2</v>
      </c>
    </row>
    <row r="11" spans="1:43" ht="15.75" customHeight="1" x14ac:dyDescent="0.3">
      <c r="A11" s="31" t="s">
        <v>9</v>
      </c>
      <c r="B11" s="243">
        <f>('Summary Statistics KPI 0'!B18)</f>
        <v>39943</v>
      </c>
      <c r="C11" s="244">
        <f>('Summary Statistics KPI 0'!C18)</f>
        <v>3457</v>
      </c>
      <c r="D11" s="244">
        <f>('Summary Statistics KPI 0'!E18)</f>
        <v>2301</v>
      </c>
      <c r="E11" s="244">
        <f>('Summary Statistics KPI 0'!G18)</f>
        <v>394</v>
      </c>
      <c r="F11" s="245">
        <f>('Summary Statistics KPI 0'!I18)</f>
        <v>34579</v>
      </c>
      <c r="G11" s="206">
        <v>13956</v>
      </c>
      <c r="H11" s="8">
        <f t="shared" si="0"/>
        <v>0.40359755921223867</v>
      </c>
      <c r="I11" s="206">
        <v>13602</v>
      </c>
      <c r="J11" s="8">
        <f t="shared" si="1"/>
        <v>0.97463456577815988</v>
      </c>
      <c r="K11" s="206">
        <v>122</v>
      </c>
      <c r="L11" s="8">
        <f t="shared" si="2"/>
        <v>8.741759816566351E-3</v>
      </c>
      <c r="M11" s="206">
        <v>0</v>
      </c>
      <c r="N11" s="159">
        <v>0</v>
      </c>
      <c r="O11" s="246">
        <v>0</v>
      </c>
      <c r="P11" s="206">
        <v>347</v>
      </c>
      <c r="Q11" s="8">
        <f t="shared" si="3"/>
        <v>2.4863857838922327E-2</v>
      </c>
    </row>
    <row r="12" spans="1:43" ht="15.75" customHeight="1" x14ac:dyDescent="0.3">
      <c r="A12" s="31" t="s">
        <v>10</v>
      </c>
      <c r="B12" s="243">
        <f>('Summary Statistics KPI 0'!B19)</f>
        <v>45466</v>
      </c>
      <c r="C12" s="244">
        <f>('Summary Statistics KPI 0'!C19)</f>
        <v>2874</v>
      </c>
      <c r="D12" s="244">
        <f>('Summary Statistics KPI 0'!E19)</f>
        <v>5160</v>
      </c>
      <c r="E12" s="244">
        <f>('Summary Statistics KPI 0'!G19)</f>
        <v>287</v>
      </c>
      <c r="F12" s="245">
        <f>('Summary Statistics KPI 0'!I19)</f>
        <v>37719</v>
      </c>
      <c r="G12" s="206">
        <v>15350</v>
      </c>
      <c r="H12" s="8">
        <f t="shared" si="0"/>
        <v>0.40695670616930457</v>
      </c>
      <c r="I12" s="206">
        <v>14947</v>
      </c>
      <c r="J12" s="8">
        <f t="shared" si="1"/>
        <v>0.97374592833876217</v>
      </c>
      <c r="K12" s="206">
        <v>169</v>
      </c>
      <c r="L12" s="8">
        <f t="shared" si="2"/>
        <v>1.1009771986970684E-2</v>
      </c>
      <c r="M12" s="206">
        <v>0</v>
      </c>
      <c r="N12" s="159">
        <v>0</v>
      </c>
      <c r="O12" s="246">
        <v>0</v>
      </c>
      <c r="P12" s="206">
        <v>345</v>
      </c>
      <c r="Q12" s="8">
        <f t="shared" si="3"/>
        <v>2.2475570032573292E-2</v>
      </c>
      <c r="S12" s="197"/>
    </row>
    <row r="13" spans="1:43" ht="15.75" customHeight="1" x14ac:dyDescent="0.3">
      <c r="A13" s="31" t="s">
        <v>11</v>
      </c>
      <c r="B13" s="243">
        <f>('Summary Statistics KPI 0'!B20)</f>
        <v>1243</v>
      </c>
      <c r="C13" s="244">
        <f>('Summary Statistics KPI 0'!C20)</f>
        <v>86</v>
      </c>
      <c r="D13" s="244">
        <f>('Summary Statistics KPI 0'!E20)</f>
        <v>93</v>
      </c>
      <c r="E13" s="244">
        <f>('Summary Statistics KPI 0'!G20)</f>
        <v>11</v>
      </c>
      <c r="F13" s="245">
        <f>('Summary Statistics KPI 0'!I20)</f>
        <v>1075</v>
      </c>
      <c r="G13" s="206">
        <v>507</v>
      </c>
      <c r="H13" s="8">
        <f t="shared" si="0"/>
        <v>0.47162790697674417</v>
      </c>
      <c r="I13" s="206">
        <v>472</v>
      </c>
      <c r="J13" s="8">
        <f t="shared" si="1"/>
        <v>0.93096646942800787</v>
      </c>
      <c r="K13" s="206">
        <v>7</v>
      </c>
      <c r="L13" s="8">
        <f t="shared" si="2"/>
        <v>1.3806706114398421E-2</v>
      </c>
      <c r="M13" s="206">
        <v>0</v>
      </c>
      <c r="N13" s="159">
        <v>0</v>
      </c>
      <c r="O13" s="246">
        <v>0</v>
      </c>
      <c r="P13" s="206">
        <v>31</v>
      </c>
      <c r="Q13" s="8">
        <f t="shared" si="3"/>
        <v>6.1143984220907298E-2</v>
      </c>
    </row>
    <row r="14" spans="1:43" ht="15.75" customHeight="1" x14ac:dyDescent="0.3">
      <c r="A14" s="31" t="s">
        <v>12</v>
      </c>
      <c r="B14" s="243">
        <f>('Summary Statistics KPI 0'!B21)</f>
        <v>1222</v>
      </c>
      <c r="C14" s="244">
        <f>('Summary Statistics KPI 0'!C21)</f>
        <v>122</v>
      </c>
      <c r="D14" s="244">
        <f>('Summary Statistics KPI 0'!E21)</f>
        <v>78</v>
      </c>
      <c r="E14" s="244">
        <f>('Summary Statistics KPI 0'!G21)</f>
        <v>39</v>
      </c>
      <c r="F14" s="245">
        <f>('Summary Statistics KPI 0'!I21)</f>
        <v>1061</v>
      </c>
      <c r="G14" s="206">
        <v>382</v>
      </c>
      <c r="H14" s="8">
        <f t="shared" si="0"/>
        <v>0.36003770028275212</v>
      </c>
      <c r="I14" s="206">
        <v>337</v>
      </c>
      <c r="J14" s="8">
        <f t="shared" si="1"/>
        <v>0.88219895287958117</v>
      </c>
      <c r="K14" s="206">
        <v>8</v>
      </c>
      <c r="L14" s="8">
        <f t="shared" si="2"/>
        <v>2.0942408376963352E-2</v>
      </c>
      <c r="M14" s="206">
        <v>0</v>
      </c>
      <c r="N14" s="159">
        <v>0</v>
      </c>
      <c r="O14" s="246">
        <v>0</v>
      </c>
      <c r="P14" s="206">
        <v>39</v>
      </c>
      <c r="Q14" s="8">
        <f t="shared" si="3"/>
        <v>0.10209424083769633</v>
      </c>
    </row>
    <row r="15" spans="1:43" ht="15.75" customHeight="1" x14ac:dyDescent="0.3">
      <c r="A15" s="31" t="s">
        <v>13</v>
      </c>
      <c r="B15" s="243">
        <f>('Summary Statistics KPI 0'!B22)</f>
        <v>24762</v>
      </c>
      <c r="C15" s="244">
        <f>('Summary Statistics KPI 0'!C22)</f>
        <v>2223</v>
      </c>
      <c r="D15" s="244">
        <f>('Summary Statistics KPI 0'!E22)</f>
        <v>1802</v>
      </c>
      <c r="E15" s="244">
        <f>('Summary Statistics KPI 0'!G22)</f>
        <v>557</v>
      </c>
      <c r="F15" s="245">
        <f>('Summary Statistics KPI 0'!I22)</f>
        <v>21294</v>
      </c>
      <c r="G15" s="206">
        <v>9003</v>
      </c>
      <c r="H15" s="8">
        <f t="shared" si="0"/>
        <v>0.42279515356438435</v>
      </c>
      <c r="I15" s="206">
        <v>8431</v>
      </c>
      <c r="J15" s="8">
        <f t="shared" si="1"/>
        <v>0.93646562257025434</v>
      </c>
      <c r="K15" s="206">
        <v>114</v>
      </c>
      <c r="L15" s="8">
        <f t="shared" si="2"/>
        <v>1.2662445851382872E-2</v>
      </c>
      <c r="M15" s="206">
        <v>0</v>
      </c>
      <c r="N15" s="159">
        <v>0</v>
      </c>
      <c r="O15" s="246">
        <v>0</v>
      </c>
      <c r="P15" s="206">
        <v>536</v>
      </c>
      <c r="Q15" s="8">
        <f t="shared" si="3"/>
        <v>5.9535710318782631E-2</v>
      </c>
    </row>
    <row r="16" spans="1:43" ht="15.75" customHeight="1" thickBot="1" x14ac:dyDescent="0.35">
      <c r="A16" s="91" t="s">
        <v>21</v>
      </c>
      <c r="B16" s="247">
        <f>('Summary Statistics KPI 0'!B23)</f>
        <v>1511</v>
      </c>
      <c r="C16" s="248">
        <f>('Summary Statistics KPI 0'!C23)</f>
        <v>178</v>
      </c>
      <c r="D16" s="248">
        <f>('Summary Statistics KPI 0'!E23)</f>
        <v>98</v>
      </c>
      <c r="E16" s="248">
        <f>('Summary Statistics KPI 0'!G23)</f>
        <v>29</v>
      </c>
      <c r="F16" s="249">
        <f>('Summary Statistics KPI 0'!I23)</f>
        <v>1264</v>
      </c>
      <c r="G16" s="208">
        <v>562</v>
      </c>
      <c r="H16" s="13">
        <f t="shared" si="0"/>
        <v>0.44462025316455694</v>
      </c>
      <c r="I16" s="208">
        <v>539</v>
      </c>
      <c r="J16" s="13">
        <f t="shared" si="1"/>
        <v>0.95907473309608537</v>
      </c>
      <c r="K16" s="208">
        <v>5</v>
      </c>
      <c r="L16" s="13">
        <f t="shared" si="2"/>
        <v>8.8967971530249119E-3</v>
      </c>
      <c r="M16" s="208">
        <v>0</v>
      </c>
      <c r="N16" s="162">
        <v>0</v>
      </c>
      <c r="O16" s="250">
        <v>0</v>
      </c>
      <c r="P16" s="208">
        <v>19</v>
      </c>
      <c r="Q16" s="13">
        <f t="shared" si="3"/>
        <v>3.3807829181494664E-2</v>
      </c>
    </row>
    <row r="17" spans="1:43" s="108" customFormat="1" ht="15.75" customHeight="1" thickBot="1" x14ac:dyDescent="0.35">
      <c r="A17" s="151" t="s">
        <v>60</v>
      </c>
      <c r="B17" s="213">
        <f>('Summary Statistics KPI 0'!B24)</f>
        <v>312843</v>
      </c>
      <c r="C17" s="214">
        <f>('Summary Statistics KPI 0'!C24)</f>
        <v>24978</v>
      </c>
      <c r="D17" s="214">
        <f>('Summary Statistics KPI 0'!E24)</f>
        <v>23226</v>
      </c>
      <c r="E17" s="214">
        <f>('Summary Statistics KPI 0'!G24)</f>
        <v>4487</v>
      </c>
      <c r="F17" s="251">
        <f>('Summary Statistics KPI 0'!I24)</f>
        <v>269126</v>
      </c>
      <c r="G17" s="252">
        <f>SUM(G3:G16)</f>
        <v>112120</v>
      </c>
      <c r="H17" s="152">
        <f t="shared" si="0"/>
        <v>0.4166078342486419</v>
      </c>
      <c r="I17" s="253">
        <f>SUM(I3:I16)</f>
        <v>107142</v>
      </c>
      <c r="J17" s="152">
        <f>I17/G17</f>
        <v>0.95560114163396359</v>
      </c>
      <c r="K17" s="213">
        <f>SUM(K3:K16)</f>
        <v>1756</v>
      </c>
      <c r="L17" s="152">
        <f t="shared" si="2"/>
        <v>1.5661790938280414E-2</v>
      </c>
      <c r="M17" s="213">
        <f>SUM(M3:M16)</f>
        <v>0</v>
      </c>
      <c r="N17" s="214">
        <f>SUM(N3:N16)</f>
        <v>0</v>
      </c>
      <c r="O17" s="254">
        <v>0</v>
      </c>
      <c r="P17" s="215">
        <f>SUM(P3:P16)</f>
        <v>4042</v>
      </c>
      <c r="Q17" s="152">
        <f t="shared" si="3"/>
        <v>3.6050660007135214E-2</v>
      </c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</row>
    <row r="18" spans="1:43" x14ac:dyDescent="0.25">
      <c r="M18" s="10"/>
      <c r="N18" s="10"/>
    </row>
    <row r="29" spans="1:43" x14ac:dyDescent="0.25">
      <c r="O29" s="37"/>
    </row>
  </sheetData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5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3"/>
  <sheetViews>
    <sheetView topLeftCell="F3" zoomScaleNormal="100" zoomScaleSheetLayoutView="85" workbookViewId="0">
      <selection activeCell="W8" sqref="W8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26953125" customWidth="1"/>
    <col min="8" max="8" width="8" style="14" customWidth="1"/>
    <col min="9" max="9" width="9.26953125" customWidth="1"/>
    <col min="10" max="10" width="8" style="2" customWidth="1"/>
    <col min="11" max="11" width="10" customWidth="1"/>
    <col min="12" max="12" width="17.7265625" customWidth="1"/>
    <col min="13" max="13" width="12.1796875" customWidth="1"/>
    <col min="23" max="35" width="9.1796875" style="9"/>
  </cols>
  <sheetData>
    <row r="1" spans="1:35" s="37" customFormat="1" ht="28.5" customHeight="1" thickBot="1" x14ac:dyDescent="0.3">
      <c r="B1" s="329" t="s">
        <v>0</v>
      </c>
      <c r="C1" s="330"/>
      <c r="D1" s="330"/>
      <c r="E1" s="330"/>
      <c r="F1" s="331"/>
      <c r="G1" s="324" t="s">
        <v>51</v>
      </c>
      <c r="H1" s="325"/>
      <c r="I1" s="325"/>
      <c r="J1" s="325"/>
      <c r="K1" s="325"/>
      <c r="L1" s="325"/>
      <c r="M1" s="326"/>
      <c r="N1" s="281" t="s">
        <v>90</v>
      </c>
      <c r="O1" s="281"/>
      <c r="P1" s="282"/>
      <c r="Q1" s="296" t="s">
        <v>24</v>
      </c>
      <c r="R1" s="281"/>
      <c r="S1" s="282"/>
      <c r="T1" s="296" t="s">
        <v>25</v>
      </c>
      <c r="U1" s="281"/>
      <c r="V1" s="282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s="1" customFormat="1" ht="147.75" customHeight="1" thickBot="1" x14ac:dyDescent="0.3">
      <c r="A2" s="269" t="s">
        <v>117</v>
      </c>
      <c r="B2" s="177"/>
      <c r="C2" s="178"/>
      <c r="D2" s="178"/>
      <c r="E2" s="178"/>
      <c r="F2" s="178"/>
      <c r="G2" s="179"/>
      <c r="H2" s="180"/>
      <c r="I2" s="181"/>
      <c r="J2" s="180"/>
      <c r="K2" s="327" t="s">
        <v>93</v>
      </c>
      <c r="L2" s="327"/>
      <c r="M2" s="328"/>
      <c r="N2" s="332" t="s">
        <v>96</v>
      </c>
      <c r="O2" s="332"/>
      <c r="P2" s="333"/>
      <c r="Q2" s="177"/>
      <c r="R2" s="178"/>
      <c r="S2" s="182"/>
      <c r="T2" s="177"/>
      <c r="U2" s="178"/>
      <c r="V2" s="183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43" customFormat="1" ht="166.65" customHeight="1" thickBot="1" x14ac:dyDescent="0.3">
      <c r="A3" s="184" t="s">
        <v>18</v>
      </c>
      <c r="B3" s="185" t="s">
        <v>1</v>
      </c>
      <c r="C3" s="186" t="s">
        <v>14</v>
      </c>
      <c r="D3" s="186" t="s">
        <v>19</v>
      </c>
      <c r="E3" s="186" t="s">
        <v>15</v>
      </c>
      <c r="F3" s="187" t="s">
        <v>16</v>
      </c>
      <c r="G3" s="188" t="s">
        <v>22</v>
      </c>
      <c r="H3" s="189" t="s">
        <v>76</v>
      </c>
      <c r="I3" s="174" t="s">
        <v>88</v>
      </c>
      <c r="J3" s="189" t="s">
        <v>77</v>
      </c>
      <c r="K3" s="174" t="s">
        <v>59</v>
      </c>
      <c r="L3" s="189" t="s">
        <v>56</v>
      </c>
      <c r="M3" s="190" t="s">
        <v>23</v>
      </c>
      <c r="N3" s="173" t="s">
        <v>91</v>
      </c>
      <c r="O3" s="174" t="s">
        <v>92</v>
      </c>
      <c r="P3" s="175" t="s">
        <v>78</v>
      </c>
      <c r="Q3" s="176" t="s">
        <v>87</v>
      </c>
      <c r="R3" s="35" t="s">
        <v>17</v>
      </c>
      <c r="S3" s="175" t="s">
        <v>79</v>
      </c>
      <c r="T3" s="118" t="s">
        <v>26</v>
      </c>
      <c r="U3" s="35" t="s">
        <v>17</v>
      </c>
      <c r="V3" s="175" t="s">
        <v>80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s="2" customFormat="1" ht="15.75" customHeight="1" x14ac:dyDescent="0.3">
      <c r="A4" s="135" t="s">
        <v>20</v>
      </c>
      <c r="B4" s="92">
        <f>('Summary Statistics KPI 0'!B10)</f>
        <v>25239</v>
      </c>
      <c r="C4" s="85">
        <f>('Summary Statistics KPI 0'!C10)</f>
        <v>1241</v>
      </c>
      <c r="D4" s="85">
        <f>('Summary Statistics KPI 0'!E10)</f>
        <v>2086</v>
      </c>
      <c r="E4" s="85">
        <f>('Summary Statistics KPI 0'!G10)</f>
        <v>22</v>
      </c>
      <c r="F4" s="93">
        <f>('Summary Statistics KPI 0'!I10)</f>
        <v>21934</v>
      </c>
      <c r="G4" s="210">
        <v>1</v>
      </c>
      <c r="H4" s="170">
        <f>IF(G4=0,"0.0%",G4/F4)</f>
        <v>4.5591319412783804E-5</v>
      </c>
      <c r="I4" s="210">
        <v>1</v>
      </c>
      <c r="J4" s="170">
        <f>IF(I4=0,"0.0%",I4/G4)</f>
        <v>1</v>
      </c>
      <c r="K4" s="210">
        <v>115</v>
      </c>
      <c r="L4" s="171" t="str">
        <f>INT((K4)/7)&amp;" weeks "&amp;MOD(K4,7)&amp;" days"</f>
        <v>16 weeks 3 days</v>
      </c>
      <c r="M4" s="85">
        <v>115</v>
      </c>
      <c r="N4" s="85">
        <v>1</v>
      </c>
      <c r="O4" s="85">
        <v>0</v>
      </c>
      <c r="P4" s="172" t="str">
        <f>IF(O4=0,"0.0%",O4/N4)</f>
        <v>0.0%</v>
      </c>
      <c r="Q4" s="210">
        <v>362</v>
      </c>
      <c r="R4" s="210">
        <v>23039</v>
      </c>
      <c r="S4" s="172">
        <f>IF(Q4=0,"0.0%",Q4/R4)</f>
        <v>1.5712487521159772E-2</v>
      </c>
      <c r="T4" s="210">
        <v>1105</v>
      </c>
      <c r="U4" s="210">
        <v>23039</v>
      </c>
      <c r="V4" s="172">
        <f>IF(T4=0,"0.0%",T4/U4)</f>
        <v>4.7962151135031904E-2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s="2" customFormat="1" ht="15.75" customHeight="1" x14ac:dyDescent="0.3">
      <c r="A5" s="24" t="s">
        <v>2</v>
      </c>
      <c r="B5" s="158">
        <f>('Summary Statistics KPI 0'!B11)</f>
        <v>7988</v>
      </c>
      <c r="C5" s="159">
        <f>('Summary Statistics KPI 0'!C11)</f>
        <v>825</v>
      </c>
      <c r="D5" s="159">
        <f>('Summary Statistics KPI 0'!E11)</f>
        <v>1414</v>
      </c>
      <c r="E5" s="159">
        <f>('Summary Statistics KPI 0'!G11)</f>
        <v>84</v>
      </c>
      <c r="F5" s="160">
        <f>('Summary Statistics KPI 0'!I11)</f>
        <v>5833</v>
      </c>
      <c r="G5" s="211">
        <v>1</v>
      </c>
      <c r="H5" s="124">
        <f t="shared" ref="H5:H18" si="0">IF(G5=0,"0.0%",G5/F5)</f>
        <v>1.7143836790673754E-4</v>
      </c>
      <c r="I5" s="211">
        <v>0</v>
      </c>
      <c r="J5" s="124" t="str">
        <f t="shared" ref="J5:J18" si="1">IF(I5=0,"0.0%",I5/G5)</f>
        <v>0.0%</v>
      </c>
      <c r="K5" s="211">
        <v>0</v>
      </c>
      <c r="L5" s="164" t="str">
        <f t="shared" ref="L5:L18" si="2">INT((K5)/7)&amp;" weeks "&amp;MOD(K5,7)&amp;" days"</f>
        <v>0 weeks 0 days</v>
      </c>
      <c r="M5" s="159">
        <v>0</v>
      </c>
      <c r="N5" s="159">
        <v>1</v>
      </c>
      <c r="O5" s="159">
        <v>0</v>
      </c>
      <c r="P5" s="8" t="str">
        <f t="shared" ref="P5:P18" si="3">IF(O5=0,"0.0%",O5/N5)</f>
        <v>0.0%</v>
      </c>
      <c r="Q5" s="211">
        <v>46</v>
      </c>
      <c r="R5" s="211">
        <v>6539</v>
      </c>
      <c r="S5" s="8">
        <f t="shared" ref="S5:S18" si="4">IF(Q5=0,"0.0%",Q5/R5)</f>
        <v>7.0347147881939139E-3</v>
      </c>
      <c r="T5" s="211">
        <v>706</v>
      </c>
      <c r="U5" s="211">
        <v>6539</v>
      </c>
      <c r="V5" s="8">
        <f t="shared" ref="V5:V18" si="5">IF(T5=0,"0.0%",T5/U5)</f>
        <v>0.10796757914054136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s="2" customFormat="1" ht="15.75" customHeight="1" x14ac:dyDescent="0.3">
      <c r="A6" s="24" t="s">
        <v>3</v>
      </c>
      <c r="B6" s="158">
        <f>('Summary Statistics KPI 0'!B12)</f>
        <v>10195</v>
      </c>
      <c r="C6" s="159">
        <f>('Summary Statistics KPI 0'!C12)</f>
        <v>1003</v>
      </c>
      <c r="D6" s="159">
        <f>('Summary Statistics KPI 0'!E12)</f>
        <v>912</v>
      </c>
      <c r="E6" s="159">
        <f>('Summary Statistics KPI 0'!G12)</f>
        <v>195</v>
      </c>
      <c r="F6" s="160">
        <f>('Summary Statistics KPI 0'!I12)</f>
        <v>8475</v>
      </c>
      <c r="G6" s="211">
        <v>0</v>
      </c>
      <c r="H6" s="124" t="str">
        <f t="shared" si="0"/>
        <v>0.0%</v>
      </c>
      <c r="I6" s="211">
        <v>0</v>
      </c>
      <c r="J6" s="124" t="str">
        <f t="shared" si="1"/>
        <v>0.0%</v>
      </c>
      <c r="K6" s="211">
        <v>0</v>
      </c>
      <c r="L6" s="164" t="str">
        <f t="shared" si="2"/>
        <v>0 weeks 0 days</v>
      </c>
      <c r="M6" s="159">
        <v>0</v>
      </c>
      <c r="N6" s="159">
        <v>0</v>
      </c>
      <c r="O6" s="159">
        <v>0</v>
      </c>
      <c r="P6" s="8" t="str">
        <f t="shared" si="3"/>
        <v>0.0%</v>
      </c>
      <c r="Q6" s="211">
        <v>198</v>
      </c>
      <c r="R6" s="211">
        <v>9224</v>
      </c>
      <c r="S6" s="8">
        <f t="shared" si="4"/>
        <v>2.1465741543798787E-2</v>
      </c>
      <c r="T6" s="211">
        <v>749</v>
      </c>
      <c r="U6" s="211">
        <v>9224</v>
      </c>
      <c r="V6" s="8">
        <f t="shared" si="5"/>
        <v>8.1201214223764098E-2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2" customFormat="1" ht="15.75" customHeight="1" x14ac:dyDescent="0.3">
      <c r="A7" s="24" t="s">
        <v>4</v>
      </c>
      <c r="B7" s="158">
        <f>('Summary Statistics KPI 0'!B13)</f>
        <v>22172</v>
      </c>
      <c r="C7" s="159">
        <f>('Summary Statistics KPI 0'!C13)</f>
        <v>1912</v>
      </c>
      <c r="D7" s="159">
        <f>('Summary Statistics KPI 0'!E13)</f>
        <v>1120</v>
      </c>
      <c r="E7" s="159">
        <f>('Summary Statistics KPI 0'!G13)</f>
        <v>153</v>
      </c>
      <c r="F7" s="160">
        <f>('Summary Statistics KPI 0'!I13)</f>
        <v>19293</v>
      </c>
      <c r="G7" s="211">
        <v>0</v>
      </c>
      <c r="H7" s="124" t="str">
        <f t="shared" si="0"/>
        <v>0.0%</v>
      </c>
      <c r="I7" s="211">
        <v>0</v>
      </c>
      <c r="J7" s="124" t="str">
        <f t="shared" si="1"/>
        <v>0.0%</v>
      </c>
      <c r="K7" s="211">
        <v>0</v>
      </c>
      <c r="L7" s="164" t="str">
        <f t="shared" si="2"/>
        <v>0 weeks 0 days</v>
      </c>
      <c r="M7" s="159">
        <v>0</v>
      </c>
      <c r="N7" s="159">
        <v>0</v>
      </c>
      <c r="O7" s="159">
        <v>0</v>
      </c>
      <c r="P7" s="8" t="str">
        <f t="shared" si="3"/>
        <v>0.0%</v>
      </c>
      <c r="Q7" s="211">
        <v>17</v>
      </c>
      <c r="R7" s="211">
        <v>20918</v>
      </c>
      <c r="S7" s="8">
        <f t="shared" si="4"/>
        <v>8.1269719858495081E-4</v>
      </c>
      <c r="T7" s="211">
        <v>1625</v>
      </c>
      <c r="U7" s="211">
        <v>20918</v>
      </c>
      <c r="V7" s="8">
        <f t="shared" si="5"/>
        <v>7.7684291041208525E-2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s="2" customFormat="1" ht="15.75" customHeight="1" x14ac:dyDescent="0.3">
      <c r="A8" s="24" t="s">
        <v>5</v>
      </c>
      <c r="B8" s="158">
        <f>('Summary Statistics KPI 0'!B14)</f>
        <v>17308</v>
      </c>
      <c r="C8" s="159">
        <f>('Summary Statistics KPI 0'!C14)</f>
        <v>942</v>
      </c>
      <c r="D8" s="159">
        <f>('Summary Statistics KPI 0'!E14)</f>
        <v>642</v>
      </c>
      <c r="E8" s="159">
        <f>('Summary Statistics KPI 0'!G14)</f>
        <v>378</v>
      </c>
      <c r="F8" s="160">
        <f>('Summary Statistics KPI 0'!I14)</f>
        <v>16102</v>
      </c>
      <c r="G8" s="211">
        <v>2</v>
      </c>
      <c r="H8" s="124">
        <f t="shared" si="0"/>
        <v>1.2420817289777666E-4</v>
      </c>
      <c r="I8" s="211">
        <v>2</v>
      </c>
      <c r="J8" s="124">
        <f t="shared" si="1"/>
        <v>1</v>
      </c>
      <c r="K8" s="211">
        <v>45</v>
      </c>
      <c r="L8" s="164" t="str">
        <f t="shared" si="2"/>
        <v>6 weeks 3 days</v>
      </c>
      <c r="M8" s="159">
        <v>38</v>
      </c>
      <c r="N8" s="159">
        <v>2</v>
      </c>
      <c r="O8" s="159">
        <v>2</v>
      </c>
      <c r="P8" s="8">
        <f t="shared" si="3"/>
        <v>1</v>
      </c>
      <c r="Q8" s="211">
        <v>377</v>
      </c>
      <c r="R8" s="211">
        <v>16587</v>
      </c>
      <c r="S8" s="8">
        <f t="shared" si="4"/>
        <v>2.2728642913124736E-2</v>
      </c>
      <c r="T8" s="211">
        <v>485</v>
      </c>
      <c r="U8" s="211">
        <v>16587</v>
      </c>
      <c r="V8" s="8">
        <f t="shared" si="5"/>
        <v>2.9239766081871343E-2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s="14" customFormat="1" ht="15.75" customHeight="1" x14ac:dyDescent="0.3">
      <c r="A9" s="68" t="s">
        <v>6</v>
      </c>
      <c r="B9" s="158">
        <f>('Summary Statistics KPI 0'!B15)</f>
        <v>31092</v>
      </c>
      <c r="C9" s="159">
        <f>('Summary Statistics KPI 0'!C15)</f>
        <v>1670</v>
      </c>
      <c r="D9" s="159">
        <f>('Summary Statistics KPI 0'!E15)</f>
        <v>2909</v>
      </c>
      <c r="E9" s="159">
        <f>('Summary Statistics KPI 0'!G15)</f>
        <v>372</v>
      </c>
      <c r="F9" s="160">
        <f>('Summary Statistics KPI 0'!I15)</f>
        <v>26885</v>
      </c>
      <c r="G9" s="211">
        <v>5</v>
      </c>
      <c r="H9" s="124">
        <f t="shared" si="0"/>
        <v>1.859773107680863E-4</v>
      </c>
      <c r="I9" s="211">
        <v>5</v>
      </c>
      <c r="J9" s="124">
        <f t="shared" si="1"/>
        <v>1</v>
      </c>
      <c r="K9" s="211">
        <v>51</v>
      </c>
      <c r="L9" s="164" t="str">
        <f t="shared" si="2"/>
        <v>7 weeks 2 days</v>
      </c>
      <c r="M9" s="159">
        <v>38</v>
      </c>
      <c r="N9" s="159">
        <v>5</v>
      </c>
      <c r="O9" s="159">
        <v>8</v>
      </c>
      <c r="P9" s="8">
        <f t="shared" si="3"/>
        <v>1.6</v>
      </c>
      <c r="Q9" s="211">
        <v>1043</v>
      </c>
      <c r="R9" s="211">
        <v>28026</v>
      </c>
      <c r="S9" s="8">
        <f t="shared" si="4"/>
        <v>3.7215442803111398E-2</v>
      </c>
      <c r="T9" s="211">
        <v>1141</v>
      </c>
      <c r="U9" s="211">
        <v>28026</v>
      </c>
      <c r="V9" s="8">
        <f t="shared" si="5"/>
        <v>4.0712195818168845E-2</v>
      </c>
    </row>
    <row r="10" spans="1:35" s="2" customFormat="1" ht="15.75" customHeight="1" x14ac:dyDescent="0.3">
      <c r="A10" s="24" t="s">
        <v>7</v>
      </c>
      <c r="B10" s="158">
        <f>('Summary Statistics KPI 0'!B16)</f>
        <v>66331</v>
      </c>
      <c r="C10" s="159">
        <f>('Summary Statistics KPI 0'!C16)</f>
        <v>6897</v>
      </c>
      <c r="D10" s="159">
        <f>('Summary Statistics KPI 0'!E16)</f>
        <v>3274</v>
      </c>
      <c r="E10" s="159">
        <f>('Summary Statistics KPI 0'!G16)</f>
        <v>1629</v>
      </c>
      <c r="F10" s="160">
        <f>('Summary Statistics KPI 0'!I16)</f>
        <v>57789</v>
      </c>
      <c r="G10" s="211">
        <v>0</v>
      </c>
      <c r="H10" s="124" t="str">
        <f t="shared" si="0"/>
        <v>0.0%</v>
      </c>
      <c r="I10" s="211">
        <v>0</v>
      </c>
      <c r="J10" s="124" t="str">
        <f t="shared" si="1"/>
        <v>0.0%</v>
      </c>
      <c r="K10" s="211">
        <v>0</v>
      </c>
      <c r="L10" s="164" t="str">
        <f t="shared" si="2"/>
        <v>0 weeks 0 days</v>
      </c>
      <c r="M10" s="159">
        <v>0</v>
      </c>
      <c r="N10" s="159">
        <v>0</v>
      </c>
      <c r="O10" s="159">
        <v>0</v>
      </c>
      <c r="P10" s="8" t="str">
        <f t="shared" si="3"/>
        <v>0.0%</v>
      </c>
      <c r="Q10" s="211">
        <v>3229</v>
      </c>
      <c r="R10" s="211">
        <v>62830</v>
      </c>
      <c r="S10" s="8">
        <f t="shared" si="4"/>
        <v>5.1392646824765242E-2</v>
      </c>
      <c r="T10" s="211">
        <v>5041</v>
      </c>
      <c r="U10" s="211">
        <v>62830</v>
      </c>
      <c r="V10" s="8">
        <f t="shared" si="5"/>
        <v>8.0232373070189406E-2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s="2" customFormat="1" ht="15.75" customHeight="1" x14ac:dyDescent="0.3">
      <c r="A11" s="24" t="s">
        <v>8</v>
      </c>
      <c r="B11" s="158">
        <f>('Summary Statistics KPI 0'!B17)</f>
        <v>18371</v>
      </c>
      <c r="C11" s="159">
        <f>('Summary Statistics KPI 0'!C17)</f>
        <v>1548</v>
      </c>
      <c r="D11" s="159">
        <f>('Summary Statistics KPI 0'!E17)</f>
        <v>1337</v>
      </c>
      <c r="E11" s="159">
        <f>('Summary Statistics KPI 0'!G17)</f>
        <v>337</v>
      </c>
      <c r="F11" s="160">
        <f>('Summary Statistics KPI 0'!I17)</f>
        <v>15823</v>
      </c>
      <c r="G11" s="211">
        <v>0</v>
      </c>
      <c r="H11" s="124" t="str">
        <f t="shared" si="0"/>
        <v>0.0%</v>
      </c>
      <c r="I11" s="211">
        <v>0</v>
      </c>
      <c r="J11" s="124" t="str">
        <f t="shared" si="1"/>
        <v>0.0%</v>
      </c>
      <c r="K11" s="211">
        <v>0</v>
      </c>
      <c r="L11" s="164" t="str">
        <f t="shared" si="2"/>
        <v>0 weeks 0 days</v>
      </c>
      <c r="M11" s="159">
        <v>0</v>
      </c>
      <c r="N11" s="159">
        <v>0</v>
      </c>
      <c r="O11" s="159">
        <v>0</v>
      </c>
      <c r="P11" s="8" t="str">
        <f t="shared" si="3"/>
        <v>0.0%</v>
      </c>
      <c r="Q11" s="211">
        <v>101</v>
      </c>
      <c r="R11" s="211">
        <v>16949</v>
      </c>
      <c r="S11" s="8">
        <f t="shared" si="4"/>
        <v>5.9590536314826836E-3</v>
      </c>
      <c r="T11" s="211">
        <v>1126</v>
      </c>
      <c r="U11" s="211">
        <v>16949</v>
      </c>
      <c r="V11" s="8">
        <f t="shared" si="5"/>
        <v>6.6434597911381205E-2</v>
      </c>
      <c r="W11" s="14"/>
      <c r="X11" s="19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s="2" customFormat="1" ht="15.75" customHeight="1" x14ac:dyDescent="0.3">
      <c r="A12" s="24" t="s">
        <v>9</v>
      </c>
      <c r="B12" s="158">
        <f>('Summary Statistics KPI 0'!B18)</f>
        <v>39943</v>
      </c>
      <c r="C12" s="159">
        <f>('Summary Statistics KPI 0'!C18)</f>
        <v>3457</v>
      </c>
      <c r="D12" s="159">
        <f>('Summary Statistics KPI 0'!E18)</f>
        <v>2301</v>
      </c>
      <c r="E12" s="159">
        <f>('Summary Statistics KPI 0'!G18)</f>
        <v>394</v>
      </c>
      <c r="F12" s="160">
        <f>('Summary Statistics KPI 0'!I18)</f>
        <v>34579</v>
      </c>
      <c r="G12" s="211">
        <v>0</v>
      </c>
      <c r="H12" s="124" t="str">
        <f t="shared" si="0"/>
        <v>0.0%</v>
      </c>
      <c r="I12" s="211">
        <v>0</v>
      </c>
      <c r="J12" s="124" t="str">
        <f t="shared" si="1"/>
        <v>0.0%</v>
      </c>
      <c r="K12" s="211">
        <v>0</v>
      </c>
      <c r="L12" s="164" t="str">
        <f t="shared" si="2"/>
        <v>0 weeks 0 days</v>
      </c>
      <c r="M12" s="159">
        <v>0</v>
      </c>
      <c r="N12" s="159">
        <v>0</v>
      </c>
      <c r="O12" s="159">
        <v>0</v>
      </c>
      <c r="P12" s="8" t="str">
        <f t="shared" si="3"/>
        <v>0.0%</v>
      </c>
      <c r="Q12" s="211">
        <v>479</v>
      </c>
      <c r="R12" s="211">
        <v>37285</v>
      </c>
      <c r="S12" s="8">
        <f t="shared" si="4"/>
        <v>1.2846989405927317E-2</v>
      </c>
      <c r="T12" s="211">
        <v>2706</v>
      </c>
      <c r="U12" s="211">
        <v>37285</v>
      </c>
      <c r="V12" s="8">
        <f t="shared" si="5"/>
        <v>7.2576102990478744E-2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2" customFormat="1" ht="15.75" customHeight="1" x14ac:dyDescent="0.3">
      <c r="A13" s="24" t="s">
        <v>10</v>
      </c>
      <c r="B13" s="158">
        <f>('Summary Statistics KPI 0'!B19)</f>
        <v>45466</v>
      </c>
      <c r="C13" s="159">
        <f>('Summary Statistics KPI 0'!C19)</f>
        <v>2874</v>
      </c>
      <c r="D13" s="159">
        <f>('Summary Statistics KPI 0'!E19)</f>
        <v>5160</v>
      </c>
      <c r="E13" s="159">
        <f>('Summary Statistics KPI 0'!G19)</f>
        <v>287</v>
      </c>
      <c r="F13" s="160">
        <f>('Summary Statistics KPI 0'!I19)</f>
        <v>37719</v>
      </c>
      <c r="G13" s="211">
        <v>0</v>
      </c>
      <c r="H13" s="124" t="str">
        <f t="shared" si="0"/>
        <v>0.0%</v>
      </c>
      <c r="I13" s="211">
        <v>0</v>
      </c>
      <c r="J13" s="124" t="str">
        <f t="shared" si="1"/>
        <v>0.0%</v>
      </c>
      <c r="K13" s="211">
        <v>0</v>
      </c>
      <c r="L13" s="164" t="str">
        <f t="shared" si="2"/>
        <v>0 weeks 0 days</v>
      </c>
      <c r="M13" s="159">
        <v>0</v>
      </c>
      <c r="N13" s="159">
        <v>0</v>
      </c>
      <c r="O13" s="159">
        <v>0</v>
      </c>
      <c r="P13" s="8" t="str">
        <f t="shared" si="3"/>
        <v>0.0%</v>
      </c>
      <c r="Q13" s="211">
        <v>300</v>
      </c>
      <c r="R13" s="211">
        <v>40105</v>
      </c>
      <c r="S13" s="8">
        <f t="shared" si="4"/>
        <v>7.4803640443834932E-3</v>
      </c>
      <c r="T13" s="211">
        <v>2386</v>
      </c>
      <c r="U13" s="211">
        <v>40105</v>
      </c>
      <c r="V13" s="8">
        <f t="shared" si="5"/>
        <v>5.9493828699663381E-2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" customFormat="1" ht="15.75" customHeight="1" x14ac:dyDescent="0.3">
      <c r="A14" s="24" t="s">
        <v>11</v>
      </c>
      <c r="B14" s="158">
        <f>('Summary Statistics KPI 0'!B20)</f>
        <v>1243</v>
      </c>
      <c r="C14" s="159">
        <f>('Summary Statistics KPI 0'!C20)</f>
        <v>86</v>
      </c>
      <c r="D14" s="159">
        <f>('Summary Statistics KPI 0'!E20)</f>
        <v>93</v>
      </c>
      <c r="E14" s="159">
        <f>('Summary Statistics KPI 0'!G20)</f>
        <v>11</v>
      </c>
      <c r="F14" s="160">
        <f>('Summary Statistics KPI 0'!I20)</f>
        <v>1075</v>
      </c>
      <c r="G14" s="211">
        <v>0</v>
      </c>
      <c r="H14" s="124" t="str">
        <f t="shared" si="0"/>
        <v>0.0%</v>
      </c>
      <c r="I14" s="211">
        <v>0</v>
      </c>
      <c r="J14" s="124" t="str">
        <f t="shared" si="1"/>
        <v>0.0%</v>
      </c>
      <c r="K14" s="211">
        <v>0</v>
      </c>
      <c r="L14" s="164" t="str">
        <f t="shared" si="2"/>
        <v>0 weeks 0 days</v>
      </c>
      <c r="M14" s="159">
        <v>0</v>
      </c>
      <c r="N14" s="159">
        <v>0</v>
      </c>
      <c r="O14" s="159">
        <v>0</v>
      </c>
      <c r="P14" s="8" t="str">
        <f t="shared" si="3"/>
        <v>0.0%</v>
      </c>
      <c r="Q14" s="211">
        <v>77</v>
      </c>
      <c r="R14" s="211">
        <v>1147</v>
      </c>
      <c r="S14" s="8">
        <f t="shared" si="4"/>
        <v>6.7131647776809064E-2</v>
      </c>
      <c r="T14" s="211">
        <v>72</v>
      </c>
      <c r="U14" s="211">
        <v>1147</v>
      </c>
      <c r="V14" s="8">
        <f t="shared" si="5"/>
        <v>6.2772449869224062E-2</v>
      </c>
      <c r="W14" s="14"/>
      <c r="X14" s="198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" customFormat="1" ht="15.75" customHeight="1" x14ac:dyDescent="0.3">
      <c r="A15" s="24" t="s">
        <v>12</v>
      </c>
      <c r="B15" s="158">
        <f>('Summary Statistics KPI 0'!B21)</f>
        <v>1222</v>
      </c>
      <c r="C15" s="159">
        <f>('Summary Statistics KPI 0'!C21)</f>
        <v>122</v>
      </c>
      <c r="D15" s="159">
        <f>('Summary Statistics KPI 0'!E21)</f>
        <v>78</v>
      </c>
      <c r="E15" s="159">
        <f>('Summary Statistics KPI 0'!G21)</f>
        <v>39</v>
      </c>
      <c r="F15" s="160">
        <f>('Summary Statistics KPI 0'!I21)</f>
        <v>1061</v>
      </c>
      <c r="G15" s="211">
        <v>0</v>
      </c>
      <c r="H15" s="124" t="str">
        <f t="shared" si="0"/>
        <v>0.0%</v>
      </c>
      <c r="I15" s="211">
        <v>0</v>
      </c>
      <c r="J15" s="124" t="str">
        <f t="shared" si="1"/>
        <v>0.0%</v>
      </c>
      <c r="K15" s="211">
        <v>0</v>
      </c>
      <c r="L15" s="164" t="str">
        <f t="shared" si="2"/>
        <v>0 weeks 0 days</v>
      </c>
      <c r="M15" s="159">
        <v>0</v>
      </c>
      <c r="N15" s="159">
        <v>0</v>
      </c>
      <c r="O15" s="159">
        <v>0</v>
      </c>
      <c r="P15" s="8" t="str">
        <f t="shared" si="3"/>
        <v>0.0%</v>
      </c>
      <c r="Q15" s="211">
        <v>28</v>
      </c>
      <c r="R15" s="211">
        <v>1137</v>
      </c>
      <c r="S15" s="8">
        <f t="shared" si="4"/>
        <v>2.4626209322779244E-2</v>
      </c>
      <c r="T15" s="211">
        <v>76</v>
      </c>
      <c r="U15" s="211">
        <v>1137</v>
      </c>
      <c r="V15" s="8">
        <f t="shared" si="5"/>
        <v>6.6842568161829374E-2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" customFormat="1" ht="15.75" customHeight="1" x14ac:dyDescent="0.3">
      <c r="A16" s="24" t="s">
        <v>13</v>
      </c>
      <c r="B16" s="158">
        <f>('Summary Statistics KPI 0'!B22)</f>
        <v>24762</v>
      </c>
      <c r="C16" s="159">
        <f>('Summary Statistics KPI 0'!C22)</f>
        <v>2223</v>
      </c>
      <c r="D16" s="159">
        <f>('Summary Statistics KPI 0'!E22)</f>
        <v>1802</v>
      </c>
      <c r="E16" s="159">
        <f>('Summary Statistics KPI 0'!G22)</f>
        <v>557</v>
      </c>
      <c r="F16" s="160">
        <f>('Summary Statistics KPI 0'!I22)</f>
        <v>21294</v>
      </c>
      <c r="G16" s="211">
        <v>0</v>
      </c>
      <c r="H16" s="124" t="str">
        <f t="shared" si="0"/>
        <v>0.0%</v>
      </c>
      <c r="I16" s="211">
        <v>0</v>
      </c>
      <c r="J16" s="124" t="str">
        <f t="shared" si="1"/>
        <v>0.0%</v>
      </c>
      <c r="K16" s="211">
        <v>0</v>
      </c>
      <c r="L16" s="164" t="str">
        <f t="shared" si="2"/>
        <v>0 weeks 0 days</v>
      </c>
      <c r="M16" s="159">
        <v>0</v>
      </c>
      <c r="N16" s="159">
        <v>0</v>
      </c>
      <c r="O16" s="159">
        <v>0</v>
      </c>
      <c r="P16" s="8" t="str">
        <f t="shared" si="3"/>
        <v>0.0%</v>
      </c>
      <c r="Q16" s="211">
        <v>115</v>
      </c>
      <c r="R16" s="211">
        <v>22868</v>
      </c>
      <c r="S16" s="8">
        <f t="shared" si="4"/>
        <v>5.0288612908868284E-3</v>
      </c>
      <c r="T16" s="211">
        <v>1574</v>
      </c>
      <c r="U16" s="211">
        <v>22868</v>
      </c>
      <c r="V16" s="8">
        <f t="shared" si="5"/>
        <v>6.8829805842224936E-2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" customFormat="1" ht="15.75" customHeight="1" thickBot="1" x14ac:dyDescent="0.35">
      <c r="A17" s="114" t="s">
        <v>21</v>
      </c>
      <c r="B17" s="161">
        <f>('Summary Statistics KPI 0'!B23)</f>
        <v>1511</v>
      </c>
      <c r="C17" s="162">
        <f>('Summary Statistics KPI 0'!C23)</f>
        <v>178</v>
      </c>
      <c r="D17" s="162">
        <f>('Summary Statistics KPI 0'!E23)</f>
        <v>98</v>
      </c>
      <c r="E17" s="162">
        <f>('Summary Statistics KPI 0'!G23)</f>
        <v>29</v>
      </c>
      <c r="F17" s="163">
        <f>('Summary Statistics KPI 0'!I23)</f>
        <v>1264</v>
      </c>
      <c r="G17" s="212">
        <v>0</v>
      </c>
      <c r="H17" s="148" t="str">
        <f t="shared" si="0"/>
        <v>0.0%</v>
      </c>
      <c r="I17" s="212">
        <v>0</v>
      </c>
      <c r="J17" s="148" t="str">
        <f t="shared" si="1"/>
        <v>0.0%</v>
      </c>
      <c r="K17" s="212">
        <v>0</v>
      </c>
      <c r="L17" s="165" t="str">
        <f t="shared" si="2"/>
        <v>0 weeks 0 days</v>
      </c>
      <c r="M17" s="162">
        <v>0</v>
      </c>
      <c r="N17" s="162">
        <v>0</v>
      </c>
      <c r="O17" s="162">
        <v>0</v>
      </c>
      <c r="P17" s="13" t="str">
        <f t="shared" si="3"/>
        <v>0.0%</v>
      </c>
      <c r="Q17" s="212">
        <v>62</v>
      </c>
      <c r="R17" s="212">
        <v>1404</v>
      </c>
      <c r="S17" s="13">
        <f t="shared" si="4"/>
        <v>4.4159544159544158E-2</v>
      </c>
      <c r="T17" s="212">
        <v>140</v>
      </c>
      <c r="U17" s="212">
        <v>1404</v>
      </c>
      <c r="V17" s="13">
        <f t="shared" si="5"/>
        <v>9.9715099715099717E-2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136" customFormat="1" ht="15.75" customHeight="1" thickBot="1" x14ac:dyDescent="0.3">
      <c r="A18" s="115" t="s">
        <v>60</v>
      </c>
      <c r="B18" s="111">
        <f>('Summary Statistics KPI 0'!B24)</f>
        <v>312843</v>
      </c>
      <c r="C18" s="112">
        <f>('Summary Statistics KPI 0'!C24)</f>
        <v>24978</v>
      </c>
      <c r="D18" s="112">
        <f>('Summary Statistics KPI 0'!E24)</f>
        <v>23226</v>
      </c>
      <c r="E18" s="112">
        <f>('Summary Statistics KPI 0'!G24)</f>
        <v>4487</v>
      </c>
      <c r="F18" s="113">
        <f>('Summary Statistics KPI 0'!I24)</f>
        <v>269126</v>
      </c>
      <c r="G18" s="213">
        <f>SUM(G4:G17)</f>
        <v>9</v>
      </c>
      <c r="H18" s="255">
        <f t="shared" si="0"/>
        <v>3.3441584982498904E-5</v>
      </c>
      <c r="I18" s="214">
        <v>8</v>
      </c>
      <c r="J18" s="255">
        <f t="shared" si="1"/>
        <v>0.88888888888888884</v>
      </c>
      <c r="K18" s="112">
        <f>MAX(K4:K17)</f>
        <v>115</v>
      </c>
      <c r="L18" s="166" t="str">
        <f t="shared" si="2"/>
        <v>16 weeks 3 days</v>
      </c>
      <c r="M18" s="256">
        <f>AVERAGE(M4:M17)</f>
        <v>13.642857142857142</v>
      </c>
      <c r="N18" s="213">
        <f>SUM(N4:N17)</f>
        <v>9</v>
      </c>
      <c r="O18" s="214">
        <f>SUM(O4:O17)</f>
        <v>10</v>
      </c>
      <c r="P18" s="152">
        <f t="shared" si="3"/>
        <v>1.1111111111111112</v>
      </c>
      <c r="Q18" s="213">
        <f>SUM(Q4:Q17)</f>
        <v>6434</v>
      </c>
      <c r="R18" s="214">
        <f>SUM(R4:R17)</f>
        <v>288058</v>
      </c>
      <c r="S18" s="152">
        <f t="shared" si="4"/>
        <v>2.233577959994168E-2</v>
      </c>
      <c r="T18" s="213">
        <f>SUM(T4:T17)</f>
        <v>18932</v>
      </c>
      <c r="U18" s="214">
        <f>SUM(U4:U17)</f>
        <v>288058</v>
      </c>
      <c r="V18" s="152">
        <f t="shared" si="5"/>
        <v>6.5722875254289062E-2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s="15" customFormat="1" x14ac:dyDescent="0.25">
      <c r="H19" s="19"/>
      <c r="J19" s="20"/>
      <c r="N19"/>
      <c r="O19"/>
      <c r="P19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87" spans="1:6" x14ac:dyDescent="0.25">
      <c r="A87" s="16"/>
      <c r="B87" s="16"/>
      <c r="C87" s="16"/>
      <c r="D87" s="16"/>
      <c r="E87" s="16"/>
      <c r="F87" s="16"/>
    </row>
    <row r="88" spans="1:6" ht="13" x14ac:dyDescent="0.3">
      <c r="A88" s="17"/>
      <c r="B88" s="17"/>
      <c r="C88" s="17"/>
      <c r="D88" s="17"/>
      <c r="E88" s="17"/>
      <c r="F88" s="17"/>
    </row>
    <row r="89" spans="1:6" ht="13" x14ac:dyDescent="0.3">
      <c r="A89" s="18"/>
      <c r="B89" s="18"/>
      <c r="C89" s="18"/>
      <c r="D89" s="18"/>
      <c r="E89" s="18"/>
      <c r="F89" s="18"/>
    </row>
    <row r="90" spans="1:6" ht="13" x14ac:dyDescent="0.3">
      <c r="A90" s="18"/>
      <c r="B90" s="18"/>
      <c r="C90" s="18"/>
      <c r="D90" s="18"/>
      <c r="E90" s="18"/>
      <c r="F90" s="18"/>
    </row>
    <row r="91" spans="1:6" ht="13" x14ac:dyDescent="0.3">
      <c r="A91" s="18"/>
      <c r="B91" s="18"/>
      <c r="C91" s="18"/>
      <c r="D91" s="18"/>
      <c r="E91" s="18"/>
      <c r="F91" s="18"/>
    </row>
    <row r="92" spans="1:6" ht="13" x14ac:dyDescent="0.3">
      <c r="A92" s="18"/>
      <c r="B92" s="18"/>
      <c r="C92" s="18"/>
      <c r="D92" s="18"/>
      <c r="E92" s="18"/>
      <c r="F92" s="18"/>
    </row>
    <row r="93" spans="1:6" ht="13" x14ac:dyDescent="0.3">
      <c r="A93" s="18"/>
      <c r="B93" s="18"/>
      <c r="C93" s="18"/>
      <c r="D93" s="18"/>
      <c r="E93" s="18"/>
      <c r="F93" s="18"/>
    </row>
    <row r="94" spans="1:6" ht="13" x14ac:dyDescent="0.3">
      <c r="A94" s="18"/>
      <c r="B94" s="18"/>
      <c r="C94" s="18"/>
      <c r="D94" s="18"/>
      <c r="E94" s="18"/>
      <c r="F94" s="18"/>
    </row>
    <row r="95" spans="1:6" ht="13" x14ac:dyDescent="0.3">
      <c r="A95" s="18"/>
      <c r="B95" s="18"/>
      <c r="C95" s="18"/>
      <c r="D95" s="18"/>
      <c r="E95" s="18"/>
      <c r="F95" s="18"/>
    </row>
    <row r="96" spans="1:6" ht="13" x14ac:dyDescent="0.3">
      <c r="A96" s="18"/>
      <c r="B96" s="18"/>
      <c r="C96" s="18"/>
      <c r="D96" s="18"/>
      <c r="E96" s="18"/>
      <c r="F96" s="18"/>
    </row>
    <row r="97" spans="1:6" ht="13" x14ac:dyDescent="0.3">
      <c r="A97" s="18"/>
      <c r="B97" s="18"/>
      <c r="C97" s="18"/>
      <c r="D97" s="18"/>
      <c r="E97" s="18"/>
      <c r="F97" s="18"/>
    </row>
    <row r="98" spans="1:6" ht="13" x14ac:dyDescent="0.3">
      <c r="A98" s="18"/>
      <c r="B98" s="18"/>
      <c r="C98" s="18"/>
      <c r="D98" s="18"/>
      <c r="E98" s="18"/>
      <c r="F98" s="18"/>
    </row>
    <row r="99" spans="1:6" ht="13" x14ac:dyDescent="0.3">
      <c r="A99" s="18"/>
      <c r="B99" s="18"/>
      <c r="C99" s="18"/>
      <c r="D99" s="18"/>
      <c r="E99" s="18"/>
      <c r="F99" s="18"/>
    </row>
    <row r="100" spans="1:6" ht="13" x14ac:dyDescent="0.3">
      <c r="A100" s="18"/>
      <c r="B100" s="18"/>
      <c r="C100" s="18"/>
      <c r="D100" s="18"/>
      <c r="E100" s="18"/>
      <c r="F100" s="18"/>
    </row>
    <row r="101" spans="1:6" ht="13" x14ac:dyDescent="0.3">
      <c r="A101" s="18"/>
      <c r="B101" s="18"/>
      <c r="C101" s="18"/>
      <c r="D101" s="18"/>
      <c r="E101" s="18"/>
      <c r="F101" s="18"/>
    </row>
    <row r="102" spans="1:6" ht="13" x14ac:dyDescent="0.3">
      <c r="A102" s="18"/>
      <c r="B102" s="18"/>
      <c r="C102" s="18"/>
      <c r="D102" s="18"/>
      <c r="E102" s="18"/>
      <c r="F102" s="18"/>
    </row>
    <row r="103" spans="1:6" ht="13" x14ac:dyDescent="0.3">
      <c r="A103" s="18"/>
      <c r="B103" s="18"/>
      <c r="C103" s="18"/>
      <c r="D103" s="18"/>
      <c r="E103" s="18"/>
      <c r="F103" s="18"/>
    </row>
  </sheetData>
  <mergeCells count="7">
    <mergeCell ref="T1:V1"/>
    <mergeCell ref="G1:M1"/>
    <mergeCell ref="K2:M2"/>
    <mergeCell ref="B1:F1"/>
    <mergeCell ref="N1:P1"/>
    <mergeCell ref="N2:P2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6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9" max="12" man="1"/>
  </rowBreaks>
  <ignoredErrors>
    <ignoredError sqref="J18 H18 P18 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2015-05-07T13:18:28Z</cp:lastPrinted>
  <dcterms:created xsi:type="dcterms:W3CDTF">2011-06-17T13:29:52Z</dcterms:created>
  <dcterms:modified xsi:type="dcterms:W3CDTF">2019-11-26T16:58:16Z</dcterms:modified>
</cp:coreProperties>
</file>